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'СФ'!$2:$2</definedName>
    <definedName name="_xlnm.Print_Area" localSheetId="0">'ЗФ'!$A$1:$K$242</definedName>
    <definedName name="_xlnm.Print_Area" localSheetId="1">'СФ'!$A$1:$G$116</definedName>
  </definedNames>
  <calcPr fullCalcOnLoad="1"/>
</workbook>
</file>

<file path=xl/sharedStrings.xml><?xml version="1.0" encoding="utf-8"?>
<sst xmlns="http://schemas.openxmlformats.org/spreadsheetml/2006/main" count="519" uniqueCount="414">
  <si>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</si>
  <si>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</si>
  <si>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</si>
  <si>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</si>
  <si>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</si>
  <si>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</si>
  <si>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</si>
  <si>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</si>
  <si>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</si>
  <si>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</si>
  <si>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</si>
  <si>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</si>
  <si>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</si>
  <si>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</si>
  <si>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</si>
  <si>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</si>
  <si>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</si>
  <si>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</si>
  <si>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</si>
  <si>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</si>
  <si>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</si>
  <si>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</si>
  <si>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</si>
  <si>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</si>
  <si>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</si>
  <si>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</si>
  <si>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</si>
  <si>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</si>
  <si>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</si>
  <si>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</si>
  <si>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</si>
  <si>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</si>
  <si>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</si>
  <si>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</si>
  <si>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</si>
  <si>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</si>
  <si>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</si>
  <si>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</si>
  <si>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</si>
  <si>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</si>
  <si>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</si>
  <si>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</si>
  <si>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</si>
  <si>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</si>
  <si>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</si>
  <si>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</si>
  <si>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</si>
  <si>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</si>
  <si>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</si>
  <si>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</si>
  <si>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</si>
  <si>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</si>
  <si>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</si>
  <si>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</si>
  <si>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</si>
  <si>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</si>
  <si>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</si>
  <si>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</si>
  <si>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</si>
  <si>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</si>
  <si>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</si>
  <si>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</si>
  <si>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</si>
  <si>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</si>
  <si>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</si>
  <si>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</si>
  <si>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</si>
  <si>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</si>
  <si>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</si>
  <si>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</si>
  <si>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</si>
  <si>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</si>
  <si>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</si>
  <si>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</si>
  <si>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</si>
  <si>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</si>
  <si>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</si>
  <si>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</si>
  <si>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</si>
  <si>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</si>
  <si>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</si>
  <si>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</si>
  <si>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</si>
  <si>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</si>
  <si>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</si>
  <si>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</si>
  <si>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</si>
  <si>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</si>
  <si>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</si>
  <si>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</si>
  <si>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</si>
  <si>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</si>
  <si>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</si>
  <si>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</si>
  <si>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</si>
  <si>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</si>
  <si>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</si>
  <si>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</si>
  <si>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</si>
  <si>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</si>
  <si>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</si>
  <si>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</si>
  <si>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</si>
  <si>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</si>
  <si>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</si>
  <si>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</si>
  <si>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</si>
  <si>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</si>
  <si>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</si>
  <si>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</si>
  <si>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</si>
  <si>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</si>
  <si>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</si>
  <si>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</si>
  <si>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</si>
  <si>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</si>
  <si>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</si>
  <si>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</si>
  <si>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</si>
  <si>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</si>
  <si>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</si>
  <si>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</si>
  <si>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</si>
  <si>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</si>
  <si>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</si>
  <si>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</si>
  <si>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</si>
  <si>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</si>
  <si>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</si>
  <si>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</si>
  <si>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</si>
  <si>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</si>
  <si>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</si>
  <si>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</si>
  <si>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</si>
  <si>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</si>
  <si>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</si>
  <si>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</si>
  <si>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</si>
  <si>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</si>
  <si>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</si>
  <si>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</si>
  <si>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</si>
  <si>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</si>
  <si>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</si>
  <si>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</si>
  <si>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</si>
  <si>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</si>
  <si>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</si>
  <si>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</si>
  <si>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</si>
  <si>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</si>
  <si>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</si>
  <si>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</si>
  <si>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</si>
  <si>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</si>
  <si>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</si>
  <si>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</si>
  <si>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</si>
  <si>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</si>
  <si>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</si>
  <si>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</si>
  <si>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</si>
  <si>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</si>
  <si>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</si>
  <si>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</si>
  <si>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</si>
  <si>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</si>
  <si>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</si>
  <si>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</si>
  <si>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</si>
  <si>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</si>
  <si>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</si>
  <si>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</si>
  <si>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</si>
  <si>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</si>
  <si>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</si>
  <si>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</si>
  <si>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</si>
  <si>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</si>
  <si>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</si>
  <si>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</si>
  <si>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</si>
  <si>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</si>
  <si>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</si>
  <si>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</si>
  <si>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</si>
  <si>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</si>
  <si>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</si>
  <si>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</si>
  <si>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</si>
  <si>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</si>
  <si>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</si>
  <si>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</si>
  <si>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</si>
  <si>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</si>
  <si>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</si>
  <si>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</si>
  <si>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</si>
  <si>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</si>
  <si>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</si>
  <si>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</si>
  <si>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</si>
  <si>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</si>
  <si>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</si>
  <si>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</si>
  <si>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</si>
  <si>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</si>
  <si>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</si>
  <si>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</si>
  <si>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</si>
  <si>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</si>
  <si>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</si>
  <si>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</si>
  <si>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</si>
  <si>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</si>
  <si>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</si>
  <si>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</si>
  <si>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</si>
  <si>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</si>
  <si>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</si>
  <si>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</si>
  <si>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</si>
  <si>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</si>
  <si>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</si>
  <si>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</si>
  <si>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</si>
  <si>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</si>
  <si>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</si>
  <si>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</si>
  <si>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</si>
  <si>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</si>
  <si>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</si>
  <si>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</si>
  <si>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</si>
  <si>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</si>
  <si>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</si>
  <si>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</si>
  <si>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</si>
  <si>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</si>
  <si>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</si>
  <si>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</si>
  <si>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</si>
  <si>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</si>
  <si>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</si>
  <si>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</si>
  <si>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</si>
  <si>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</si>
  <si>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</si>
  <si>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</si>
  <si>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</si>
  <si>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</si>
  <si>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</si>
  <si>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</si>
  <si>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</si>
  <si>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</si>
  <si>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</si>
  <si>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</si>
  <si>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</si>
  <si>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</si>
  <si>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</si>
  <si>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</si>
  <si>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</si>
  <si>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</si>
  <si>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</si>
  <si>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</si>
  <si>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</si>
  <si>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</si>
  <si>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</si>
  <si>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</si>
  <si>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</si>
  <si>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</si>
  <si>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</si>
  <si>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</si>
  <si>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</si>
  <si>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</si>
  <si>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</si>
  <si>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</si>
  <si>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</si>
  <si>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</si>
  <si>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</si>
  <si>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</si>
  <si>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</si>
  <si>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</si>
  <si>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</si>
  <si>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</si>
  <si>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</si>
  <si>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</si>
  <si>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</si>
  <si>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</si>
  <si>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</si>
  <si>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</si>
  <si>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</si>
  <si>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</si>
  <si>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</si>
  <si>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</si>
  <si>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</si>
  <si>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</si>
  <si>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</si>
  <si>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</si>
  <si>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</si>
  <si>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</si>
  <si>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</si>
  <si>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</si>
  <si>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</si>
  <si>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</si>
  <si>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</si>
  <si>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</si>
  <si>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</si>
  <si>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</si>
  <si>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</si>
  <si>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</si>
  <si>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</si>
  <si>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</si>
  <si>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</si>
  <si>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</si>
  <si>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</si>
  <si>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</si>
  <si>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</si>
  <si>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</si>
  <si>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</si>
  <si>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</si>
  <si>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</si>
  <si>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</si>
  <si>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</si>
  <si>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</si>
  <si>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</si>
  <si>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</si>
  <si>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</si>
  <si>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</si>
  <si>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</si>
  <si>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</si>
  <si>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</si>
  <si>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</si>
  <si>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</si>
  <si>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</si>
  <si>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</si>
  <si>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</si>
  <si>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</si>
  <si>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</si>
  <si>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</si>
  <si>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</si>
  <si>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</si>
  <si>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</si>
  <si>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</si>
  <si>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</si>
  <si>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</si>
  <si>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</si>
  <si>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</si>
  <si>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</si>
  <si>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</si>
  <si>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</si>
  <si>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</si>
  <si>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</si>
  <si>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</si>
  <si>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</si>
  <si>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</si>
  <si>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</si>
  <si>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</si>
  <si>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</si>
  <si>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</si>
  <si>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</si>
  <si>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</si>
  <si>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</si>
  <si>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</si>
  <si>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</si>
  <si>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</si>
  <si>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</si>
  <si>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</si>
  <si>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</si>
  <si>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</si>
  <si>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</si>
  <si>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</si>
  <si>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</si>
  <si>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</si>
  <si>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</si>
  <si>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</si>
  <si>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</si>
  <si>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</si>
  <si>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</si>
  <si>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</si>
  <si>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</si>
  <si>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</si>
  <si>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</si>
  <si>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</si>
  <si>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</si>
  <si>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</si>
  <si>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</si>
  <si>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</si>
  <si>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</si>
  <si>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</si>
  <si>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</si>
  <si>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</si>
  <si>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</si>
  <si>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</si>
  <si>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</si>
  <si>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</si>
  <si>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Керуючий справами виконавчого комітету міської ради</t>
  </si>
  <si>
    <t>С. Поливода</t>
  </si>
  <si>
    <t>абсолютне відхилення,                +/- (тис. грн)</t>
  </si>
  <si>
    <t>Виконання загального фонду бюджету Новгород-Сіверської міської територіальної громади за 9 місяців 2022 року</t>
  </si>
  <si>
    <t>Виконано за 9 місяців 2021 року            (тис. грн)</t>
  </si>
  <si>
    <t>Бюджет на  9 місяців  2022 року з урахуванням змін (тис. грн)</t>
  </si>
  <si>
    <t>Виконано за 9  місяців 2022 року        (тис. грн)</t>
  </si>
  <si>
    <t xml:space="preserve">До звітних даних за 9 місяців 2021 року </t>
  </si>
  <si>
    <t>Видатки на поховання учасників бойових дій та осіб з інвалідністю внаслідок війни</t>
  </si>
  <si>
    <t>Виконано             за 9 місяців 2021 року (тис. грн)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</si>
  <si>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</si>
  <si>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за 9 місяців 2022 року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</si>
  <si>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</si>
  <si>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</si>
  <si>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</si>
  <si>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</si>
  <si>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СХВАЛЕНО                                                                                                                                    Рішення виконавчого комітету                                                                                                                     Новгород-Сіверської міської ради                                                                                                                       11 листопада 2022 року № 267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</si>
</sst>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</numFmts>
  <fonts count="1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i/>
      <sz val="16"/>
      <name val="Arial Cyr"/>
      <family val="0"/>
    </font>
    <font>
      <i/>
      <sz val="14"/>
      <name val="Arial Cyr"/>
      <family val="2"/>
    </font>
    <font>
      <sz val="16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b/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sz val="15"/>
      <color indexed="8"/>
      <name val="Arial Cyr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Arial Cyr"/>
      <family val="0"/>
    </font>
    <font>
      <i/>
      <sz val="14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b/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Arial Cyr"/>
      <family val="0"/>
    </font>
    <font>
      <sz val="16"/>
      <color theme="1"/>
      <name val="Arial Cyr"/>
      <family val="0"/>
    </font>
    <font>
      <sz val="14"/>
      <color theme="1"/>
      <name val="Times New Roman"/>
      <family val="1"/>
    </font>
    <font>
      <b/>
      <i/>
      <sz val="15"/>
      <color theme="1"/>
      <name val="Times New Roman"/>
      <family val="1"/>
    </font>
    <font>
      <sz val="14"/>
      <color theme="1"/>
      <name val="Arial Cyr"/>
      <family val="0"/>
    </font>
    <font>
      <b/>
      <sz val="14"/>
      <color theme="1"/>
      <name val="Times New Roman"/>
      <family val="1"/>
    </font>
    <font>
      <sz val="15"/>
      <color theme="1"/>
      <name val="Arial Cyr"/>
      <family val="0"/>
    </font>
    <font>
      <b/>
      <i/>
      <sz val="14"/>
      <color theme="1"/>
      <name val="Times New Roman"/>
      <family val="1"/>
    </font>
    <font>
      <b/>
      <sz val="14"/>
      <color theme="1"/>
      <name val="Arial Cyr"/>
      <family val="0"/>
    </font>
    <font>
      <i/>
      <sz val="14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1" applyNumberFormat="0" applyAlignment="0" applyProtection="0"/>
    <xf numFmtId="0" fontId="77" fillId="23" borderId="2" applyNumberFormat="0" applyAlignment="0" applyProtection="0"/>
    <xf numFmtId="0" fontId="78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2" fillId="0" borderId="6" applyNumberFormat="0" applyFill="0" applyAlignment="0" applyProtection="0"/>
    <xf numFmtId="0" fontId="83" fillId="24" borderId="7" applyNumberFormat="0" applyAlignment="0" applyProtection="0"/>
    <xf numFmtId="0" fontId="84" fillId="0" borderId="0" applyNumberFormat="0" applyFill="0" applyBorder="0" applyAlignment="0" applyProtection="0"/>
    <xf numFmtId="0" fontId="85" fillId="2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7" fillId="26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17" fillId="28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20" fillId="0" borderId="0">
      <alignment/>
      <protection/>
    </xf>
    <xf numFmtId="0" fontId="9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1" fillId="29" borderId="0" applyNumberFormat="0" applyBorder="0" applyAlignment="0" applyProtection="0"/>
  </cellStyleXfs>
  <cellXfs count="78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11" xfId="0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>
      <alignment horizontal="right" vertical="center" wrapText="1"/>
    </xf>
    <xf numFmtId="20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11" xfId="0" applyNumberFormat="1" applyFont="1" applyBorder="1" applyAlignment="1">
      <alignment wrapText="1"/>
    </xf>
    <xf numFmtId="0" fontId="12" fillId="0" borderId="0" xfId="0" applyFont="1" applyAlignment="1" applyProtection="1">
      <alignment/>
      <protection locked="0"/>
    </xf>
    <xf numFmtId="0" fontId="1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2" fillId="30" borderId="13" xfId="0" applyNumberFormat="1" applyFont="1" applyFill="1" applyBorder="1" applyAlignment="1" applyProtection="1">
      <alignment horizontal="right" shrinkToFit="1"/>
      <protection/>
    </xf>
    <xf numFmtId="0" fontId="12" fillId="30" borderId="14" xfId="0" applyFont="1" applyFill="1" applyBorder="1" applyAlignment="1" applyProtection="1">
      <alignment horizontal="center" vertical="center" wrapText="1"/>
      <protection/>
    </xf>
    <xf numFmtId="0" fontId="14" fillId="30" borderId="0" xfId="0" applyFont="1" applyFill="1" applyAlignment="1" applyProtection="1">
      <alignment/>
      <protection locked="0"/>
    </xf>
    <xf numFmtId="0" fontId="8" fillId="30" borderId="0" xfId="0" applyFont="1" applyFill="1" applyAlignment="1" applyProtection="1">
      <alignment vertical="center"/>
      <protection locked="0"/>
    </xf>
    <xf numFmtId="0" fontId="14" fillId="30" borderId="13" xfId="0" applyFont="1" applyFill="1" applyBorder="1" applyAlignment="1" applyProtection="1">
      <alignment horizontal="center" vertical="center"/>
      <protection locked="0"/>
    </xf>
    <xf numFmtId="0" fontId="12" fillId="30" borderId="15" xfId="0" applyFont="1" applyFill="1" applyBorder="1" applyAlignment="1" applyProtection="1">
      <alignment horizontal="center" vertical="center" wrapText="1"/>
      <protection locked="0"/>
    </xf>
    <xf numFmtId="0" fontId="14" fillId="30" borderId="0" xfId="0" applyFont="1" applyFill="1" applyAlignment="1" applyProtection="1">
      <alignment horizontal="center" vertical="center"/>
      <protection locked="0"/>
    </xf>
    <xf numFmtId="0" fontId="9" fillId="30" borderId="0" xfId="0" applyFont="1" applyFill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2" fillId="30" borderId="1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/>
    </xf>
    <xf numFmtId="49" fontId="14" fillId="0" borderId="12" xfId="0" applyNumberFormat="1" applyFont="1" applyFill="1" applyBorder="1" applyAlignment="1" applyProtection="1">
      <alignment horizontal="center" vertical="top"/>
      <protection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30" borderId="18" xfId="0" applyNumberFormat="1" applyFont="1" applyFill="1" applyBorder="1" applyAlignment="1" applyProtection="1">
      <alignment horizontal="right" shrinkToFit="1"/>
      <protection/>
    </xf>
    <xf numFmtId="0" fontId="12" fillId="30" borderId="17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right" vertical="top"/>
      <protection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49" fontId="14" fillId="0" borderId="12" xfId="0" applyNumberFormat="1" applyFont="1" applyFill="1" applyBorder="1" applyAlignment="1" applyProtection="1">
      <alignment horizontal="right" vertical="top"/>
      <protection/>
    </xf>
    <xf numFmtId="0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6" fillId="0" borderId="16" xfId="0" applyFont="1" applyBorder="1" applyAlignment="1">
      <alignment wrapText="1"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4" fillId="30" borderId="17" xfId="0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14" fillId="0" borderId="16" xfId="59" applyFont="1" applyBorder="1" applyAlignment="1">
      <alignment vertical="center" wrapText="1"/>
      <protection/>
    </xf>
    <xf numFmtId="204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2" fillId="0" borderId="0" xfId="0" applyFont="1" applyAlignment="1" applyProtection="1">
      <alignment/>
      <protection locked="0"/>
    </xf>
    <xf numFmtId="0" fontId="93" fillId="0" borderId="0" xfId="0" applyFont="1" applyAlignment="1">
      <alignment/>
    </xf>
    <xf numFmtId="0" fontId="92" fillId="0" borderId="0" xfId="0" applyFont="1" applyFill="1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 horizontal="right"/>
      <protection locked="0"/>
    </xf>
    <xf numFmtId="204" fontId="94" fillId="0" borderId="0" xfId="0" applyNumberFormat="1" applyFont="1" applyAlignment="1" applyProtection="1">
      <alignment/>
      <protection locked="0"/>
    </xf>
    <xf numFmtId="0" fontId="96" fillId="0" borderId="0" xfId="0" applyFont="1" applyAlignment="1">
      <alignment/>
    </xf>
    <xf numFmtId="0" fontId="96" fillId="0" borderId="0" xfId="0" applyFont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3" fillId="0" borderId="0" xfId="0" applyFont="1" applyAlignment="1">
      <alignment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204" fontId="12" fillId="30" borderId="22" xfId="0" applyNumberFormat="1" applyFont="1" applyFill="1" applyBorder="1" applyAlignment="1">
      <alignment horizontal="center" vertical="center" wrapText="1" shrinkToFit="1"/>
    </xf>
    <xf numFmtId="204" fontId="12" fillId="30" borderId="17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>
      <alignment horizontal="center" vertical="center" wrapText="1" shrinkToFit="1"/>
    </xf>
    <xf numFmtId="204" fontId="24" fillId="30" borderId="22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 applyProtection="1">
      <alignment/>
      <protection locked="0"/>
    </xf>
    <xf numFmtId="204" fontId="12" fillId="0" borderId="17" xfId="0" applyNumberFormat="1" applyFont="1" applyFill="1" applyBorder="1" applyAlignment="1" applyProtection="1">
      <alignment horizontal="center" vertical="center" wrapText="1"/>
      <protection/>
    </xf>
    <xf numFmtId="204" fontId="14" fillId="0" borderId="16" xfId="0" applyNumberFormat="1" applyFont="1" applyFill="1" applyBorder="1" applyAlignment="1">
      <alignment horizontal="center" vertical="center" wrapText="1" shrinkToFit="1"/>
    </xf>
    <xf numFmtId="204" fontId="14" fillId="0" borderId="16" xfId="0" applyNumberFormat="1" applyFont="1" applyFill="1" applyBorder="1" applyAlignment="1">
      <alignment horizontal="center" vertical="center"/>
    </xf>
    <xf numFmtId="204" fontId="16" fillId="30" borderId="23" xfId="0" applyNumberFormat="1" applyFont="1" applyFill="1" applyBorder="1" applyAlignment="1">
      <alignment horizontal="center" vertical="center" wrapText="1" shrinkToFit="1"/>
    </xf>
    <xf numFmtId="204" fontId="16" fillId="30" borderId="24" xfId="0" applyNumberFormat="1" applyFont="1" applyFill="1" applyBorder="1" applyAlignment="1">
      <alignment horizontal="center" vertical="center" wrapText="1" shrinkToFit="1"/>
    </xf>
    <xf numFmtId="204" fontId="16" fillId="30" borderId="16" xfId="0" applyNumberFormat="1" applyFont="1" applyFill="1" applyBorder="1" applyAlignment="1" applyProtection="1">
      <alignment/>
      <protection locked="0"/>
    </xf>
    <xf numFmtId="204" fontId="14" fillId="0" borderId="12" xfId="0" applyNumberFormat="1" applyFont="1" applyFill="1" applyBorder="1" applyAlignment="1">
      <alignment horizontal="center" vertical="center" wrapText="1" shrinkToFit="1"/>
    </xf>
    <xf numFmtId="204" fontId="14" fillId="0" borderId="12" xfId="0" applyNumberFormat="1" applyFont="1" applyFill="1" applyBorder="1" applyAlignment="1">
      <alignment horizontal="center" vertical="center"/>
    </xf>
    <xf numFmtId="204" fontId="16" fillId="30" borderId="12" xfId="0" applyNumberFormat="1" applyFont="1" applyFill="1" applyBorder="1" applyAlignment="1">
      <alignment horizontal="center" vertical="center" wrapText="1" shrinkToFit="1"/>
    </xf>
    <xf numFmtId="204" fontId="16" fillId="30" borderId="12" xfId="0" applyNumberFormat="1" applyFont="1" applyFill="1" applyBorder="1" applyAlignment="1" applyProtection="1">
      <alignment/>
      <protection locked="0"/>
    </xf>
    <xf numFmtId="204" fontId="14" fillId="0" borderId="16" xfId="0" applyNumberFormat="1" applyFont="1" applyFill="1" applyBorder="1" applyAlignment="1" applyProtection="1">
      <alignment horizontal="center" vertical="center" wrapText="1"/>
      <protection/>
    </xf>
    <xf numFmtId="204" fontId="24" fillId="30" borderId="23" xfId="0" applyNumberFormat="1" applyFont="1" applyFill="1" applyBorder="1" applyAlignment="1">
      <alignment horizontal="center" vertical="center" wrapText="1" shrinkToFit="1"/>
    </xf>
    <xf numFmtId="204" fontId="24" fillId="30" borderId="24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5" xfId="0" applyNumberFormat="1" applyFont="1" applyFill="1" applyBorder="1" applyAlignment="1" applyProtection="1">
      <alignment horizontal="center" vertical="center" wrapText="1"/>
      <protection/>
    </xf>
    <xf numFmtId="204" fontId="16" fillId="30" borderId="11" xfId="0" applyNumberFormat="1" applyFont="1" applyFill="1" applyBorder="1" applyAlignment="1">
      <alignment horizontal="center" vertical="center" wrapText="1" shrinkToFit="1"/>
    </xf>
    <xf numFmtId="204" fontId="16" fillId="30" borderId="11" xfId="0" applyNumberFormat="1" applyFont="1" applyFill="1" applyBorder="1" applyAlignment="1" applyProtection="1">
      <alignment/>
      <protection locked="0"/>
    </xf>
    <xf numFmtId="204" fontId="16" fillId="30" borderId="20" xfId="0" applyNumberFormat="1" applyFont="1" applyFill="1" applyBorder="1" applyAlignment="1">
      <alignment horizontal="center" vertical="center" wrapText="1" shrinkToFit="1"/>
    </xf>
    <xf numFmtId="204" fontId="16" fillId="30" borderId="0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/>
    </xf>
    <xf numFmtId="204" fontId="16" fillId="30" borderId="26" xfId="0" applyNumberFormat="1" applyFont="1" applyFill="1" applyBorder="1" applyAlignment="1">
      <alignment horizontal="center" vertical="center" wrapText="1" shrinkToFit="1"/>
    </xf>
    <xf numFmtId="204" fontId="16" fillId="30" borderId="27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 wrapText="1" shrinkToFit="1"/>
    </xf>
    <xf numFmtId="204" fontId="16" fillId="30" borderId="15" xfId="0" applyNumberFormat="1" applyFont="1" applyFill="1" applyBorder="1" applyAlignment="1">
      <alignment horizontal="center" vertical="center" wrapText="1" shrinkToFit="1"/>
    </xf>
    <xf numFmtId="204" fontId="16" fillId="30" borderId="22" xfId="0" applyNumberFormat="1" applyFont="1" applyFill="1" applyBorder="1" applyAlignment="1">
      <alignment horizontal="center" vertical="center" wrapText="1" shrinkToFit="1"/>
    </xf>
    <xf numFmtId="204" fontId="14" fillId="0" borderId="21" xfId="0" applyNumberFormat="1" applyFont="1" applyFill="1" applyBorder="1" applyAlignment="1">
      <alignment horizontal="center" vertical="center"/>
    </xf>
    <xf numFmtId="204" fontId="14" fillId="0" borderId="25" xfId="0" applyNumberFormat="1" applyFont="1" applyFill="1" applyBorder="1" applyAlignment="1">
      <alignment horizontal="center" vertical="center"/>
    </xf>
    <xf numFmtId="204" fontId="12" fillId="0" borderId="19" xfId="0" applyNumberFormat="1" applyFont="1" applyFill="1" applyBorder="1" applyAlignment="1">
      <alignment horizontal="center" vertical="center" wrapText="1" shrinkToFit="1"/>
    </xf>
    <xf numFmtId="204" fontId="12" fillId="0" borderId="19" xfId="0" applyNumberFormat="1" applyFont="1" applyFill="1" applyBorder="1" applyAlignment="1">
      <alignment horizontal="center" vertical="center"/>
    </xf>
    <xf numFmtId="204" fontId="12" fillId="0" borderId="28" xfId="0" applyNumberFormat="1" applyFont="1" applyFill="1" applyBorder="1" applyAlignment="1">
      <alignment horizontal="center" vertical="center"/>
    </xf>
    <xf numFmtId="204" fontId="24" fillId="30" borderId="11" xfId="0" applyNumberFormat="1" applyFont="1" applyFill="1" applyBorder="1" applyAlignment="1">
      <alignment horizontal="center" vertical="center" wrapText="1" shrinkToFit="1"/>
    </xf>
    <xf numFmtId="204" fontId="24" fillId="30" borderId="11" xfId="0" applyNumberFormat="1" applyFont="1" applyFill="1" applyBorder="1" applyAlignment="1" applyProtection="1">
      <alignment/>
      <protection locked="0"/>
    </xf>
    <xf numFmtId="204" fontId="24" fillId="30" borderId="27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 applyProtection="1">
      <alignment/>
      <protection locked="0"/>
    </xf>
    <xf numFmtId="204" fontId="24" fillId="30" borderId="0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/>
    </xf>
    <xf numFmtId="204" fontId="16" fillId="30" borderId="16" xfId="0" applyNumberFormat="1" applyFont="1" applyFill="1" applyBorder="1" applyAlignment="1">
      <alignment horizontal="center" vertical="center" wrapText="1" shrinkToFit="1"/>
    </xf>
    <xf numFmtId="204" fontId="12" fillId="30" borderId="15" xfId="0" applyNumberFormat="1" applyFont="1" applyFill="1" applyBorder="1" applyAlignment="1">
      <alignment horizontal="center" vertical="center" wrapText="1" shrinkToFit="1"/>
    </xf>
    <xf numFmtId="204" fontId="12" fillId="30" borderId="29" xfId="0" applyNumberFormat="1" applyFont="1" applyFill="1" applyBorder="1" applyAlignment="1">
      <alignment horizontal="center" vertical="center" wrapText="1" shrinkToFit="1"/>
    </xf>
    <xf numFmtId="204" fontId="16" fillId="30" borderId="20" xfId="0" applyNumberFormat="1" applyFont="1" applyFill="1" applyBorder="1" applyAlignment="1" applyProtection="1">
      <alignment/>
      <protection locked="0"/>
    </xf>
    <xf numFmtId="204" fontId="24" fillId="30" borderId="26" xfId="0" applyNumberFormat="1" applyFont="1" applyFill="1" applyBorder="1" applyAlignment="1">
      <alignment horizontal="center" vertical="center" wrapText="1" shrinkToFit="1"/>
    </xf>
    <xf numFmtId="204" fontId="24" fillId="30" borderId="15" xfId="0" applyNumberFormat="1" applyFont="1" applyFill="1" applyBorder="1" applyAlignment="1">
      <alignment horizontal="center" vertical="center" wrapText="1" shrinkToFit="1"/>
    </xf>
    <xf numFmtId="204" fontId="14" fillId="0" borderId="17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/>
    </xf>
    <xf numFmtId="204" fontId="24" fillId="30" borderId="12" xfId="0" applyNumberFormat="1" applyFont="1" applyFill="1" applyBorder="1" applyAlignment="1" applyProtection="1">
      <alignment/>
      <protection locked="0"/>
    </xf>
    <xf numFmtId="204" fontId="14" fillId="0" borderId="20" xfId="0" applyNumberFormat="1" applyFont="1" applyFill="1" applyBorder="1" applyAlignment="1">
      <alignment horizontal="center" vertical="center" wrapText="1" shrinkToFit="1"/>
    </xf>
    <xf numFmtId="204" fontId="14" fillId="0" borderId="20" xfId="0" applyNumberFormat="1" applyFont="1" applyFill="1" applyBorder="1" applyAlignment="1">
      <alignment horizontal="center" vertical="center"/>
    </xf>
    <xf numFmtId="204" fontId="12" fillId="0" borderId="11" xfId="0" applyNumberFormat="1" applyFont="1" applyFill="1" applyBorder="1" applyAlignment="1">
      <alignment horizontal="center" vertical="center" wrapText="1" shrinkToFit="1"/>
    </xf>
    <xf numFmtId="204" fontId="12" fillId="30" borderId="24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>
      <alignment horizontal="right" wrapText="1" shrinkToFit="1"/>
    </xf>
    <xf numFmtId="204" fontId="12" fillId="30" borderId="0" xfId="0" applyNumberFormat="1" applyFont="1" applyFill="1" applyBorder="1" applyAlignment="1">
      <alignment horizontal="right" wrapText="1" shrinkToFit="1"/>
    </xf>
    <xf numFmtId="204" fontId="24" fillId="30" borderId="30" xfId="0" applyNumberFormat="1" applyFont="1" applyFill="1" applyBorder="1" applyAlignment="1" applyProtection="1">
      <alignment/>
      <protection locked="0"/>
    </xf>
    <xf numFmtId="204" fontId="12" fillId="0" borderId="0" xfId="0" applyNumberFormat="1" applyFont="1" applyFill="1" applyBorder="1" applyAlignment="1">
      <alignment horizontal="center" vertical="center" wrapText="1" shrinkToFit="1"/>
    </xf>
    <xf numFmtId="204" fontId="24" fillId="30" borderId="18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/>
      <protection/>
    </xf>
    <xf numFmtId="204" fontId="12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0" xfId="0" applyNumberFormat="1" applyFont="1" applyFill="1" applyBorder="1" applyAlignment="1" applyProtection="1">
      <alignment horizontal="center" vertical="center"/>
      <protection/>
    </xf>
    <xf numFmtId="204" fontId="24" fillId="30" borderId="12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 applyProtection="1">
      <alignment horizontal="center" vertical="center"/>
      <protection/>
    </xf>
    <xf numFmtId="204" fontId="14" fillId="0" borderId="12" xfId="0" applyNumberFormat="1" applyFont="1" applyFill="1" applyBorder="1" applyAlignment="1" applyProtection="1">
      <alignment horizontal="center" vertical="center"/>
      <protection/>
    </xf>
    <xf numFmtId="204" fontId="14" fillId="0" borderId="16" xfId="0" applyNumberFormat="1" applyFont="1" applyFill="1" applyBorder="1" applyAlignment="1" applyProtection="1">
      <alignment horizontal="center" vertical="center"/>
      <protection/>
    </xf>
    <xf numFmtId="204" fontId="14" fillId="31" borderId="11" xfId="0" applyNumberFormat="1" applyFont="1" applyFill="1" applyBorder="1" applyAlignment="1" applyProtection="1">
      <alignment horizontal="center" vertical="center"/>
      <protection/>
    </xf>
    <xf numFmtId="204" fontId="14" fillId="0" borderId="20" xfId="0" applyNumberFormat="1" applyFont="1" applyFill="1" applyBorder="1" applyAlignment="1" applyProtection="1">
      <alignment horizontal="center" vertical="center" wrapText="1"/>
      <protection/>
    </xf>
    <xf numFmtId="204" fontId="12" fillId="30" borderId="15" xfId="0" applyNumberFormat="1" applyFont="1" applyFill="1" applyBorder="1" applyAlignment="1" applyProtection="1">
      <alignment horizontal="center" vertical="center" shrinkToFit="1"/>
      <protection/>
    </xf>
    <xf numFmtId="204" fontId="12" fillId="30" borderId="29" xfId="0" applyNumberFormat="1" applyFont="1" applyFill="1" applyBorder="1" applyAlignment="1" applyProtection="1">
      <alignment horizontal="center" vertical="center" shrinkToFit="1"/>
      <protection/>
    </xf>
    <xf numFmtId="204" fontId="25" fillId="30" borderId="17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04" fontId="24" fillId="30" borderId="22" xfId="0" applyNumberFormat="1" applyFont="1" applyFill="1" applyBorder="1" applyAlignment="1" applyProtection="1">
      <alignment horizontal="right" vertical="center"/>
      <protection hidden="1"/>
    </xf>
    <xf numFmtId="204" fontId="14" fillId="0" borderId="16" xfId="0" applyNumberFormat="1" applyFont="1" applyFill="1" applyBorder="1" applyAlignment="1">
      <alignment horizontal="right" vertical="center" wrapText="1"/>
    </xf>
    <xf numFmtId="0" fontId="12" fillId="30" borderId="17" xfId="0" applyFont="1" applyFill="1" applyBorder="1" applyAlignment="1">
      <alignment horizontal="right" vertical="center" wrapText="1"/>
    </xf>
    <xf numFmtId="204" fontId="24" fillId="30" borderId="22" xfId="0" applyNumberFormat="1" applyFont="1" applyFill="1" applyBorder="1" applyAlignment="1">
      <alignment horizontal="right" vertical="center" wrapText="1"/>
    </xf>
    <xf numFmtId="202" fontId="12" fillId="30" borderId="17" xfId="0" applyNumberFormat="1" applyFont="1" applyFill="1" applyBorder="1" applyAlignment="1">
      <alignment horizontal="right" vertical="center" wrapText="1"/>
    </xf>
    <xf numFmtId="204" fontId="24" fillId="0" borderId="22" xfId="0" applyNumberFormat="1" applyFont="1" applyBorder="1" applyAlignment="1">
      <alignment horizontal="right" vertical="center" wrapText="1"/>
    </xf>
    <xf numFmtId="202" fontId="12" fillId="0" borderId="17" xfId="0" applyNumberFormat="1" applyFont="1" applyFill="1" applyBorder="1" applyAlignment="1">
      <alignment horizontal="righ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204" fontId="16" fillId="30" borderId="1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204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204" fontId="24" fillId="30" borderId="20" xfId="0" applyNumberFormat="1" applyFont="1" applyFill="1" applyBorder="1" applyAlignment="1">
      <alignment horizontal="center" vertical="center" wrapText="1" shrinkToFit="1"/>
    </xf>
    <xf numFmtId="0" fontId="93" fillId="0" borderId="0" xfId="0" applyFont="1" applyFill="1" applyAlignment="1">
      <alignment vertical="center"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7" fillId="0" borderId="0" xfId="0" applyFont="1" applyFill="1" applyAlignment="1">
      <alignment vertical="center"/>
    </xf>
    <xf numFmtId="204" fontId="99" fillId="30" borderId="0" xfId="0" applyNumberFormat="1" applyFont="1" applyFill="1" applyBorder="1" applyAlignment="1" applyProtection="1">
      <alignment horizontal="right" wrapText="1"/>
      <protection hidden="1"/>
    </xf>
    <xf numFmtId="0" fontId="93" fillId="30" borderId="0" xfId="0" applyFont="1" applyFill="1" applyAlignment="1">
      <alignment/>
    </xf>
    <xf numFmtId="204" fontId="98" fillId="30" borderId="0" xfId="0" applyNumberFormat="1" applyFont="1" applyFill="1" applyBorder="1" applyAlignment="1" applyProtection="1">
      <alignment horizontal="right" wrapText="1"/>
      <protection hidden="1"/>
    </xf>
    <xf numFmtId="0" fontId="98" fillId="30" borderId="0" xfId="0" applyFont="1" applyFill="1" applyAlignment="1">
      <alignment/>
    </xf>
    <xf numFmtId="0" fontId="98" fillId="30" borderId="0" xfId="0" applyFont="1" applyFill="1" applyAlignment="1">
      <alignment horizontal="center" vertical="center"/>
    </xf>
    <xf numFmtId="204" fontId="14" fillId="0" borderId="17" xfId="0" applyNumberFormat="1" applyFont="1" applyFill="1" applyBorder="1" applyAlignment="1" applyProtection="1">
      <alignment vertical="center" wrapText="1"/>
      <protection hidden="1"/>
    </xf>
    <xf numFmtId="204" fontId="24" fillId="0" borderId="22" xfId="0" applyNumberFormat="1" applyFont="1" applyFill="1" applyBorder="1" applyAlignment="1">
      <alignment horizontal="center" vertical="center" wrapText="1" shrinkToFit="1"/>
    </xf>
    <xf numFmtId="203" fontId="8" fillId="0" borderId="31" xfId="0" applyNumberFormat="1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204" fontId="24" fillId="0" borderId="15" xfId="0" applyNumberFormat="1" applyFont="1" applyFill="1" applyBorder="1" applyAlignment="1">
      <alignment horizontal="center" vertical="center" wrapText="1" shrinkToFit="1"/>
    </xf>
    <xf numFmtId="204" fontId="16" fillId="0" borderId="30" xfId="0" applyNumberFormat="1" applyFont="1" applyFill="1" applyBorder="1" applyAlignment="1" applyProtection="1">
      <alignment vertical="center" wrapText="1"/>
      <protection hidden="1"/>
    </xf>
    <xf numFmtId="0" fontId="26" fillId="0" borderId="20" xfId="0" applyFont="1" applyFill="1" applyBorder="1" applyAlignment="1">
      <alignment vertical="center"/>
    </xf>
    <xf numFmtId="204" fontId="9" fillId="0" borderId="0" xfId="0" applyNumberFormat="1" applyFont="1" applyAlignment="1">
      <alignment/>
    </xf>
    <xf numFmtId="204" fontId="9" fillId="0" borderId="0" xfId="0" applyNumberFormat="1" applyFont="1" applyFill="1" applyAlignment="1">
      <alignment/>
    </xf>
    <xf numFmtId="206" fontId="9" fillId="0" borderId="0" xfId="0" applyNumberFormat="1" applyFont="1" applyFill="1" applyAlignment="1">
      <alignment/>
    </xf>
    <xf numFmtId="206" fontId="27" fillId="0" borderId="0" xfId="0" applyNumberFormat="1" applyFont="1" applyFill="1" applyAlignment="1">
      <alignment/>
    </xf>
    <xf numFmtId="20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0" fillId="30" borderId="17" xfId="0" applyFont="1" applyFill="1" applyBorder="1" applyAlignment="1" applyProtection="1">
      <alignment horizontal="center" vertical="top"/>
      <protection hidden="1"/>
    </xf>
    <xf numFmtId="49" fontId="100" fillId="30" borderId="17" xfId="0" applyNumberFormat="1" applyFont="1" applyFill="1" applyBorder="1" applyAlignment="1" applyProtection="1">
      <alignment horizontal="center" vertical="top"/>
      <protection hidden="1"/>
    </xf>
    <xf numFmtId="0" fontId="101" fillId="0" borderId="11" xfId="58" applyFont="1" applyFill="1" applyBorder="1" applyAlignment="1">
      <alignment wrapText="1"/>
      <protection/>
    </xf>
    <xf numFmtId="0" fontId="101" fillId="30" borderId="12" xfId="58" applyFont="1" applyFill="1" applyBorder="1" applyAlignment="1">
      <alignment wrapText="1"/>
      <protection/>
    </xf>
    <xf numFmtId="49" fontId="100" fillId="30" borderId="17" xfId="0" applyNumberFormat="1" applyFont="1" applyFill="1" applyBorder="1" applyAlignment="1" applyProtection="1">
      <alignment horizontal="center" vertical="center"/>
      <protection hidden="1"/>
    </xf>
    <xf numFmtId="0" fontId="101" fillId="0" borderId="16" xfId="58" applyFont="1" applyFill="1" applyBorder="1" applyAlignment="1">
      <alignment wrapText="1"/>
      <protection/>
    </xf>
    <xf numFmtId="0" fontId="101" fillId="0" borderId="11" xfId="58" applyFont="1" applyFill="1" applyBorder="1" applyAlignment="1">
      <alignment vertical="center" wrapText="1"/>
      <protection/>
    </xf>
    <xf numFmtId="204" fontId="16" fillId="0" borderId="11" xfId="0" applyNumberFormat="1" applyFont="1" applyBorder="1" applyAlignment="1">
      <alignment horizontal="right" vertical="center" wrapText="1"/>
    </xf>
    <xf numFmtId="202" fontId="1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right" shrinkToFit="1"/>
      <protection/>
    </xf>
    <xf numFmtId="0" fontId="12" fillId="30" borderId="22" xfId="0" applyFont="1" applyFill="1" applyBorder="1" applyAlignment="1" applyProtection="1">
      <alignment horizontal="center" vertical="center" wrapText="1"/>
      <protection/>
    </xf>
    <xf numFmtId="204" fontId="24" fillId="30" borderId="17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/>
    </xf>
    <xf numFmtId="0" fontId="12" fillId="0" borderId="34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  <xf numFmtId="204" fontId="16" fillId="30" borderId="16" xfId="0" applyNumberFormat="1" applyFont="1" applyFill="1" applyBorder="1" applyAlignment="1">
      <alignment horizontal="right" vertical="center" wrapText="1"/>
    </xf>
    <xf numFmtId="204" fontId="16" fillId="30" borderId="11" xfId="0" applyNumberFormat="1" applyFont="1" applyFill="1" applyBorder="1" applyAlignment="1">
      <alignment horizontal="right" vertical="center" wrapText="1"/>
    </xf>
    <xf numFmtId="0" fontId="12" fillId="30" borderId="15" xfId="0" applyFont="1" applyFill="1" applyBorder="1" applyAlignment="1" applyProtection="1">
      <alignment horizontal="center" wrapText="1"/>
      <protection/>
    </xf>
    <xf numFmtId="204" fontId="24" fillId="30" borderId="12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 applyProtection="1">
      <alignment horizontal="right" shrinkToFi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shrinkToFit="1"/>
      <protection/>
    </xf>
    <xf numFmtId="0" fontId="14" fillId="0" borderId="16" xfId="0" applyFont="1" applyFill="1" applyBorder="1" applyAlignment="1" applyProtection="1">
      <alignment horizontal="left" wrapText="1"/>
      <protection/>
    </xf>
    <xf numFmtId="0" fontId="16" fillId="0" borderId="11" xfId="0" applyNumberFormat="1" applyFont="1" applyFill="1" applyBorder="1" applyAlignment="1" applyProtection="1">
      <alignment horizontal="right" shrinkToFi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204" fontId="24" fillId="30" borderId="11" xfId="0" applyNumberFormat="1" applyFont="1" applyFill="1" applyBorder="1" applyAlignment="1">
      <alignment horizontal="right" vertical="center" wrapText="1"/>
    </xf>
    <xf numFmtId="0" fontId="14" fillId="0" borderId="35" xfId="0" applyFont="1" applyBorder="1" applyAlignment="1" applyProtection="1">
      <alignment horizontal="right" vertical="top" wrapText="1"/>
      <protection locked="0"/>
    </xf>
    <xf numFmtId="0" fontId="14" fillId="0" borderId="12" xfId="0" applyFont="1" applyFill="1" applyBorder="1" applyAlignment="1" applyProtection="1">
      <alignment horizontal="left" vertical="top"/>
      <protection hidden="1" locked="0"/>
    </xf>
    <xf numFmtId="0" fontId="12" fillId="32" borderId="13" xfId="0" applyNumberFormat="1" applyFont="1" applyFill="1" applyBorder="1" applyAlignment="1" applyProtection="1">
      <alignment horizontal="right" shrinkToFit="1"/>
      <protection/>
    </xf>
    <xf numFmtId="0" fontId="12" fillId="32" borderId="14" xfId="0" applyFont="1" applyFill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right" vertical="top" wrapText="1"/>
      <protection locked="0"/>
    </xf>
    <xf numFmtId="0" fontId="14" fillId="0" borderId="20" xfId="0" applyFont="1" applyFill="1" applyBorder="1" applyAlignment="1" applyProtection="1">
      <alignment horizontal="left" vertical="top" wrapText="1"/>
      <protection hidden="1" locked="0"/>
    </xf>
    <xf numFmtId="0" fontId="12" fillId="4" borderId="18" xfId="0" applyNumberFormat="1" applyFont="1" applyFill="1" applyBorder="1" applyAlignment="1" applyProtection="1">
      <alignment horizontal="right" shrinkToFit="1"/>
      <protection/>
    </xf>
    <xf numFmtId="0" fontId="12" fillId="4" borderId="37" xfId="0" applyFont="1" applyFill="1" applyBorder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6" xfId="0" applyFont="1" applyFill="1" applyBorder="1" applyAlignment="1">
      <alignment horizontal="left" wrapText="1"/>
    </xf>
    <xf numFmtId="0" fontId="16" fillId="0" borderId="38" xfId="0" applyNumberFormat="1" applyFont="1" applyFill="1" applyBorder="1" applyAlignment="1" applyProtection="1">
      <alignment horizontal="center" vertical="top"/>
      <protection/>
    </xf>
    <xf numFmtId="0" fontId="16" fillId="0" borderId="20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vertical="center" wrapText="1"/>
    </xf>
    <xf numFmtId="204" fontId="24" fillId="30" borderId="39" xfId="0" applyNumberFormat="1" applyFont="1" applyFill="1" applyBorder="1" applyAlignment="1">
      <alignment horizontal="right" vertical="center" wrapText="1"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20" xfId="0" applyNumberFormat="1" applyFont="1" applyFill="1" applyBorder="1" applyAlignment="1">
      <alignment horizontal="left" wrapText="1"/>
    </xf>
    <xf numFmtId="204" fontId="16" fillId="30" borderId="20" xfId="0" applyNumberFormat="1" applyFont="1" applyFill="1" applyBorder="1" applyAlignment="1">
      <alignment horizontal="right" vertical="center" wrapText="1"/>
    </xf>
    <xf numFmtId="0" fontId="12" fillId="30" borderId="18" xfId="0" applyFont="1" applyFill="1" applyBorder="1" applyAlignment="1" applyProtection="1">
      <alignment horizontal="right" vertical="top" wrapText="1"/>
      <protection locked="0"/>
    </xf>
    <xf numFmtId="0" fontId="12" fillId="30" borderId="17" xfId="0" applyFont="1" applyFill="1" applyBorder="1" applyAlignment="1" applyProtection="1">
      <alignment horizontal="left" vertical="top"/>
      <protection hidden="1" locked="0"/>
    </xf>
    <xf numFmtId="0" fontId="12" fillId="30" borderId="0" xfId="0" applyFont="1" applyFill="1" applyAlignment="1" applyProtection="1">
      <alignment vertical="center"/>
      <protection locked="0"/>
    </xf>
    <xf numFmtId="204" fontId="16" fillId="30" borderId="26" xfId="0" applyNumberFormat="1" applyFont="1" applyFill="1" applyBorder="1" applyAlignment="1">
      <alignment horizontal="right" vertical="center" wrapText="1"/>
    </xf>
    <xf numFmtId="204" fontId="16" fillId="30" borderId="12" xfId="0" applyNumberFormat="1" applyFont="1" applyFill="1" applyBorder="1" applyAlignment="1">
      <alignment horizontal="right" vertical="center" wrapText="1"/>
    </xf>
    <xf numFmtId="202" fontId="12" fillId="30" borderId="22" xfId="0" applyNumberFormat="1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 applyProtection="1">
      <alignment horizontal="right" vertical="center" wrapText="1"/>
      <protection/>
    </xf>
    <xf numFmtId="202" fontId="14" fillId="0" borderId="12" xfId="0" applyNumberFormat="1" applyFont="1" applyFill="1" applyBorder="1" applyAlignment="1" applyProtection="1">
      <alignment horizontal="right" vertical="center" wrapText="1"/>
      <protection/>
    </xf>
    <xf numFmtId="204" fontId="12" fillId="30" borderId="15" xfId="0" applyNumberFormat="1" applyFont="1" applyFill="1" applyBorder="1" applyAlignment="1">
      <alignment horizontal="right" vertical="center" wrapText="1" shrinkToFit="1"/>
    </xf>
    <xf numFmtId="204" fontId="12" fillId="30" borderId="40" xfId="0" applyNumberFormat="1" applyFont="1" applyFill="1" applyBorder="1" applyAlignment="1">
      <alignment horizontal="right" vertical="center" wrapText="1" shrinkToFit="1"/>
    </xf>
    <xf numFmtId="204" fontId="24" fillId="30" borderId="18" xfId="0" applyNumberFormat="1" applyFont="1" applyFill="1" applyBorder="1" applyAlignment="1">
      <alignment horizontal="right" vertical="center" wrapText="1" shrinkToFit="1"/>
    </xf>
    <xf numFmtId="204" fontId="12" fillId="0" borderId="17" xfId="0" applyNumberFormat="1" applyFont="1" applyFill="1" applyBorder="1" applyAlignment="1">
      <alignment horizontal="right" vertical="center" wrapText="1" shrinkToFit="1"/>
    </xf>
    <xf numFmtId="204" fontId="24" fillId="0" borderId="17" xfId="0" applyNumberFormat="1" applyFont="1" applyFill="1" applyBorder="1" applyAlignment="1">
      <alignment horizontal="right" vertical="center" wrapText="1" shrinkToFit="1"/>
    </xf>
    <xf numFmtId="202" fontId="14" fillId="0" borderId="16" xfId="0" applyNumberFormat="1" applyFont="1" applyFill="1" applyBorder="1" applyAlignment="1" applyProtection="1">
      <alignment horizontal="right" vertical="center" wrapText="1"/>
      <protection/>
    </xf>
    <xf numFmtId="204" fontId="14" fillId="0" borderId="16" xfId="0" applyNumberFormat="1" applyFont="1" applyFill="1" applyBorder="1" applyAlignment="1">
      <alignment horizontal="right" vertical="center" wrapText="1" shrinkToFit="1"/>
    </xf>
    <xf numFmtId="204" fontId="16" fillId="0" borderId="16" xfId="0" applyNumberFormat="1" applyFont="1" applyFill="1" applyBorder="1" applyAlignment="1">
      <alignment horizontal="right" vertical="center" wrapText="1" shrinkToFit="1"/>
    </xf>
    <xf numFmtId="202" fontId="16" fillId="0" borderId="11" xfId="0" applyNumberFormat="1" applyFont="1" applyFill="1" applyBorder="1" applyAlignment="1" applyProtection="1">
      <alignment horizontal="right" vertical="center" wrapText="1"/>
      <protection/>
    </xf>
    <xf numFmtId="204" fontId="14" fillId="0" borderId="11" xfId="0" applyNumberFormat="1" applyFont="1" applyFill="1" applyBorder="1" applyAlignment="1">
      <alignment horizontal="right" vertical="center" wrapText="1" shrinkToFit="1"/>
    </xf>
    <xf numFmtId="204" fontId="16" fillId="0" borderId="41" xfId="0" applyNumberFormat="1" applyFont="1" applyFill="1" applyBorder="1" applyAlignment="1">
      <alignment horizontal="right" vertical="center" wrapText="1" shrinkToFit="1"/>
    </xf>
    <xf numFmtId="202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32" borderId="42" xfId="0" applyFont="1" applyFill="1" applyBorder="1" applyAlignment="1" applyProtection="1">
      <alignment horizontal="right" vertical="center" wrapText="1"/>
      <protection/>
    </xf>
    <xf numFmtId="204" fontId="15" fillId="32" borderId="26" xfId="0" applyNumberFormat="1" applyFont="1" applyFill="1" applyBorder="1" applyAlignment="1">
      <alignment horizontal="right" vertical="center" wrapText="1" shrinkToFit="1"/>
    </xf>
    <xf numFmtId="204" fontId="15" fillId="32" borderId="11" xfId="0" applyNumberFormat="1" applyFont="1" applyFill="1" applyBorder="1" applyAlignment="1">
      <alignment horizontal="right" vertical="center" wrapText="1" shrinkToFit="1"/>
    </xf>
    <xf numFmtId="0" fontId="14" fillId="0" borderId="20" xfId="0" applyFont="1" applyFill="1" applyBorder="1" applyAlignment="1" applyProtection="1">
      <alignment horizontal="right" vertical="center" wrapText="1"/>
      <protection hidden="1" locked="0"/>
    </xf>
    <xf numFmtId="204" fontId="13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3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4" borderId="43" xfId="0" applyFont="1" applyFill="1" applyBorder="1" applyAlignment="1" applyProtection="1">
      <alignment horizontal="right" vertical="center" wrapText="1"/>
      <protection/>
    </xf>
    <xf numFmtId="204" fontId="14" fillId="4" borderId="23" xfId="0" applyNumberFormat="1" applyFont="1" applyFill="1" applyBorder="1" applyAlignment="1" applyProtection="1">
      <alignment horizontal="right" vertical="center"/>
      <protection hidden="1" locked="0"/>
    </xf>
    <xf numFmtId="204" fontId="14" fillId="4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6" xfId="0" applyFont="1" applyFill="1" applyBorder="1" applyAlignment="1">
      <alignment horizontal="right" vertical="center" wrapText="1"/>
    </xf>
    <xf numFmtId="0" fontId="16" fillId="0" borderId="20" xfId="0" applyNumberFormat="1" applyFont="1" applyFill="1" applyBorder="1" applyAlignment="1">
      <alignment horizontal="right" vertical="center" wrapText="1"/>
    </xf>
    <xf numFmtId="204" fontId="14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44" xfId="0" applyNumberFormat="1" applyFont="1" applyFill="1" applyBorder="1" applyAlignment="1">
      <alignment horizontal="right" vertical="center" wrapText="1" shrinkToFit="1"/>
    </xf>
    <xf numFmtId="204" fontId="14" fillId="0" borderId="18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0" borderId="2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17" xfId="0" applyNumberFormat="1" applyFont="1" applyFill="1" applyBorder="1" applyAlignment="1">
      <alignment horizontal="right" vertical="center" wrapText="1" shrinkToFit="1"/>
    </xf>
    <xf numFmtId="0" fontId="14" fillId="0" borderId="20" xfId="0" applyNumberFormat="1" applyFont="1" applyFill="1" applyBorder="1" applyAlignment="1">
      <alignment horizontal="right" vertical="center" wrapText="1"/>
    </xf>
    <xf numFmtId="204" fontId="16" fillId="0" borderId="0" xfId="0" applyNumberFormat="1" applyFont="1" applyFill="1" applyBorder="1" applyAlignment="1">
      <alignment horizontal="right" vertical="center" wrapText="1" shrinkToFit="1"/>
    </xf>
    <xf numFmtId="0" fontId="12" fillId="30" borderId="22" xfId="0" applyFont="1" applyFill="1" applyBorder="1" applyAlignment="1" applyProtection="1">
      <alignment horizontal="right" vertical="center"/>
      <protection hidden="1" locked="0"/>
    </xf>
    <xf numFmtId="204" fontId="12" fillId="3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30" borderId="22" xfId="0" applyNumberFormat="1" applyFont="1" applyFill="1" applyBorder="1" applyAlignment="1" applyProtection="1">
      <alignment horizontal="right" vertical="center"/>
      <protection hidden="1" locked="0"/>
    </xf>
    <xf numFmtId="204" fontId="24" fillId="30" borderId="17" xfId="0" applyNumberFormat="1" applyFont="1" applyFill="1" applyBorder="1" applyAlignment="1">
      <alignment horizontal="right" vertical="center" wrapText="1" shrinkToFit="1"/>
    </xf>
    <xf numFmtId="204" fontId="16" fillId="0" borderId="27" xfId="0" applyNumberFormat="1" applyFont="1" applyFill="1" applyBorder="1" applyAlignment="1">
      <alignment horizontal="right" vertical="center" wrapText="1" shrinkToFit="1"/>
    </xf>
    <xf numFmtId="204" fontId="12" fillId="30" borderId="17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 wrapText="1"/>
      <protection/>
    </xf>
    <xf numFmtId="204" fontId="24" fillId="30" borderId="22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/>
      <protection hidden="1"/>
    </xf>
    <xf numFmtId="204" fontId="12" fillId="30" borderId="17" xfId="0" applyNumberFormat="1" applyFont="1" applyFill="1" applyBorder="1" applyAlignment="1" applyProtection="1">
      <alignment horizontal="right" vertical="center"/>
      <protection hidden="1"/>
    </xf>
    <xf numFmtId="204" fontId="6" fillId="30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01" fillId="30" borderId="12" xfId="58" applyFont="1" applyFill="1" applyBorder="1" applyAlignment="1" quotePrefix="1">
      <alignment horizontal="center" vertical="center" wrapText="1"/>
      <protection/>
    </xf>
    <xf numFmtId="0" fontId="101" fillId="30" borderId="20" xfId="58" applyFont="1" applyFill="1" applyBorder="1" applyAlignment="1">
      <alignment wrapText="1"/>
      <protection/>
    </xf>
    <xf numFmtId="204" fontId="102" fillId="30" borderId="0" xfId="0" applyNumberFormat="1" applyFont="1" applyFill="1" applyBorder="1" applyAlignment="1" applyProtection="1">
      <alignment horizontal="right" wrapText="1"/>
      <protection hidden="1"/>
    </xf>
    <xf numFmtId="0" fontId="102" fillId="30" borderId="0" xfId="0" applyFont="1" applyFill="1" applyAlignment="1">
      <alignment wrapText="1"/>
    </xf>
    <xf numFmtId="0" fontId="101" fillId="30" borderId="16" xfId="58" applyFont="1" applyFill="1" applyBorder="1" applyAlignment="1" quotePrefix="1">
      <alignment horizontal="center" wrapText="1"/>
      <protection/>
    </xf>
    <xf numFmtId="0" fontId="101" fillId="30" borderId="16" xfId="58" applyFont="1" applyFill="1" applyBorder="1" applyAlignment="1">
      <alignment wrapText="1"/>
      <protection/>
    </xf>
    <xf numFmtId="0" fontId="103" fillId="30" borderId="0" xfId="0" applyFont="1" applyFill="1" applyAlignment="1">
      <alignment wrapText="1"/>
    </xf>
    <xf numFmtId="0" fontId="101" fillId="30" borderId="11" xfId="58" applyFont="1" applyFill="1" applyBorder="1" applyAlignment="1" quotePrefix="1">
      <alignment horizontal="center" wrapText="1"/>
      <protection/>
    </xf>
    <xf numFmtId="0" fontId="101" fillId="30" borderId="11" xfId="58" applyFont="1" applyFill="1" applyBorder="1" applyAlignment="1">
      <alignment wrapText="1"/>
      <protection/>
    </xf>
    <xf numFmtId="0" fontId="101" fillId="30" borderId="11" xfId="58" applyFont="1" applyFill="1" applyBorder="1" applyAlignment="1" quotePrefix="1">
      <alignment horizontal="center" vertical="center" wrapText="1"/>
      <protection/>
    </xf>
    <xf numFmtId="0" fontId="101" fillId="30" borderId="16" xfId="58" applyFont="1" applyFill="1" applyBorder="1" applyAlignment="1" quotePrefix="1">
      <alignment horizontal="center" vertical="center" wrapText="1"/>
      <protection/>
    </xf>
    <xf numFmtId="0" fontId="101" fillId="30" borderId="16" xfId="58" applyFont="1" applyFill="1" applyBorder="1" applyAlignment="1">
      <alignment vertical="center" wrapText="1"/>
      <protection/>
    </xf>
    <xf numFmtId="0" fontId="97" fillId="30" borderId="0" xfId="0" applyFont="1" applyFill="1" applyAlignment="1">
      <alignment wrapText="1"/>
    </xf>
    <xf numFmtId="0" fontId="101" fillId="30" borderId="12" xfId="58" applyFont="1" applyFill="1" applyBorder="1" applyAlignment="1" quotePrefix="1">
      <alignment horizontal="center" wrapText="1"/>
      <protection/>
    </xf>
    <xf numFmtId="0" fontId="97" fillId="30" borderId="11" xfId="0" applyFont="1" applyFill="1" applyBorder="1" applyAlignment="1">
      <alignment wrapText="1"/>
    </xf>
    <xf numFmtId="0" fontId="97" fillId="30" borderId="0" xfId="0" applyFont="1" applyFill="1" applyAlignment="1">
      <alignment/>
    </xf>
    <xf numFmtId="0" fontId="101" fillId="30" borderId="20" xfId="58" applyFont="1" applyFill="1" applyBorder="1" applyAlignment="1" quotePrefix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204" fontId="16" fillId="0" borderId="45" xfId="0" applyNumberFormat="1" applyFont="1" applyBorder="1" applyAlignment="1">
      <alignment horizontal="right" vertical="center" wrapText="1"/>
    </xf>
    <xf numFmtId="204" fontId="101" fillId="0" borderId="17" xfId="0" applyNumberFormat="1" applyFont="1" applyFill="1" applyBorder="1" applyAlignment="1" applyProtection="1">
      <alignment horizontal="right"/>
      <protection hidden="1"/>
    </xf>
    <xf numFmtId="204" fontId="101" fillId="0" borderId="46" xfId="0" applyNumberFormat="1" applyFont="1" applyFill="1" applyBorder="1" applyAlignment="1" applyProtection="1">
      <alignment horizontal="right"/>
      <protection hidden="1"/>
    </xf>
    <xf numFmtId="204" fontId="100" fillId="0" borderId="39" xfId="0" applyNumberFormat="1" applyFont="1" applyFill="1" applyBorder="1" applyAlignment="1" applyProtection="1">
      <alignment horizontal="right" vertical="center"/>
      <protection hidden="1"/>
    </xf>
    <xf numFmtId="204" fontId="100" fillId="0" borderId="17" xfId="0" applyNumberFormat="1" applyFont="1" applyFill="1" applyBorder="1" applyAlignment="1" applyProtection="1">
      <alignment horizontal="right" vertical="center"/>
      <protection hidden="1"/>
    </xf>
    <xf numFmtId="204" fontId="104" fillId="30" borderId="18" xfId="0" applyNumberFormat="1" applyFont="1" applyFill="1" applyBorder="1" applyAlignment="1" applyProtection="1">
      <alignment horizontal="right" wrapText="1"/>
      <protection hidden="1"/>
    </xf>
    <xf numFmtId="204" fontId="104" fillId="30" borderId="17" xfId="0" applyNumberFormat="1" applyFont="1" applyFill="1" applyBorder="1" applyAlignment="1">
      <alignment horizontal="right" vertical="center" wrapText="1"/>
    </xf>
    <xf numFmtId="204" fontId="105" fillId="30" borderId="45" xfId="0" applyNumberFormat="1" applyFont="1" applyFill="1" applyBorder="1" applyAlignment="1" applyProtection="1">
      <alignment horizontal="right" wrapText="1"/>
      <protection hidden="1"/>
    </xf>
    <xf numFmtId="204" fontId="105" fillId="30" borderId="20" xfId="0" applyNumberFormat="1" applyFont="1" applyFill="1" applyBorder="1" applyAlignment="1">
      <alignment horizontal="right" wrapText="1"/>
    </xf>
    <xf numFmtId="204" fontId="105" fillId="30" borderId="47" xfId="0" applyNumberFormat="1" applyFont="1" applyFill="1" applyBorder="1" applyAlignment="1" applyProtection="1">
      <alignment horizontal="right" wrapText="1"/>
      <protection hidden="1"/>
    </xf>
    <xf numFmtId="204" fontId="105" fillId="30" borderId="16" xfId="0" applyNumberFormat="1" applyFont="1" applyFill="1" applyBorder="1" applyAlignment="1">
      <alignment horizontal="right" vertical="center" wrapText="1"/>
    </xf>
    <xf numFmtId="204" fontId="105" fillId="30" borderId="11" xfId="0" applyNumberFormat="1" applyFont="1" applyFill="1" applyBorder="1" applyAlignment="1">
      <alignment horizontal="right" vertical="center" wrapText="1"/>
    </xf>
    <xf numFmtId="204" fontId="105" fillId="30" borderId="12" xfId="0" applyNumberFormat="1" applyFont="1" applyFill="1" applyBorder="1" applyAlignment="1" applyProtection="1">
      <alignment horizontal="right" wrapText="1"/>
      <protection hidden="1"/>
    </xf>
    <xf numFmtId="204" fontId="105" fillId="30" borderId="12" xfId="0" applyNumberFormat="1" applyFont="1" applyFill="1" applyBorder="1" applyAlignment="1">
      <alignment horizontal="right" vertical="center" wrapText="1"/>
    </xf>
    <xf numFmtId="204" fontId="105" fillId="30" borderId="16" xfId="0" applyNumberFormat="1" applyFont="1" applyFill="1" applyBorder="1" applyAlignment="1">
      <alignment horizontal="right" wrapText="1"/>
    </xf>
    <xf numFmtId="204" fontId="104" fillId="30" borderId="11" xfId="0" applyNumberFormat="1" applyFont="1" applyFill="1" applyBorder="1" applyAlignment="1">
      <alignment horizontal="right" vertical="center" wrapText="1"/>
    </xf>
    <xf numFmtId="204" fontId="104" fillId="30" borderId="12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 applyProtection="1">
      <alignment horizontal="right" vertical="top"/>
      <protection hidden="1"/>
    </xf>
    <xf numFmtId="204" fontId="100" fillId="0" borderId="17" xfId="0" applyNumberFormat="1" applyFont="1" applyFill="1" applyBorder="1" applyAlignment="1" applyProtection="1">
      <alignment horizontal="right"/>
      <protection hidden="1"/>
    </xf>
    <xf numFmtId="204" fontId="12" fillId="0" borderId="17" xfId="0" applyNumberFormat="1" applyFont="1" applyFill="1" applyBorder="1" applyAlignment="1" applyProtection="1">
      <alignment horizontal="right"/>
      <protection hidden="1"/>
    </xf>
    <xf numFmtId="0" fontId="14" fillId="0" borderId="38" xfId="58" applyFont="1" applyFill="1" applyBorder="1" applyAlignment="1">
      <alignment wrapText="1"/>
      <protection/>
    </xf>
    <xf numFmtId="204" fontId="101" fillId="0" borderId="38" xfId="0" applyNumberFormat="1" applyFont="1" applyFill="1" applyBorder="1" applyAlignment="1" applyProtection="1">
      <alignment horizontal="right" wrapText="1"/>
      <protection hidden="1"/>
    </xf>
    <xf numFmtId="204" fontId="14" fillId="0" borderId="38" xfId="0" applyNumberFormat="1" applyFont="1" applyFill="1" applyBorder="1" applyAlignment="1" applyProtection="1">
      <alignment horizontal="right" wrapText="1"/>
      <protection hidden="1"/>
    </xf>
    <xf numFmtId="49" fontId="100" fillId="0" borderId="17" xfId="0" applyNumberFormat="1" applyFont="1" applyFill="1" applyBorder="1" applyAlignment="1" applyProtection="1">
      <alignment horizontal="center" vertical="top"/>
      <protection hidden="1"/>
    </xf>
    <xf numFmtId="0" fontId="100" fillId="0" borderId="17" xfId="0" applyFont="1" applyFill="1" applyBorder="1" applyAlignment="1" applyProtection="1">
      <alignment horizontal="center" vertical="top"/>
      <protection hidden="1"/>
    </xf>
    <xf numFmtId="204" fontId="104" fillId="0" borderId="18" xfId="0" applyNumberFormat="1" applyFont="1" applyFill="1" applyBorder="1" applyAlignment="1" applyProtection="1">
      <alignment horizontal="right" wrapText="1"/>
      <protection hidden="1"/>
    </xf>
    <xf numFmtId="204" fontId="104" fillId="0" borderId="17" xfId="0" applyNumberFormat="1" applyFont="1" applyFill="1" applyBorder="1" applyAlignment="1">
      <alignment horizontal="right" vertical="center" wrapText="1"/>
    </xf>
    <xf numFmtId="204" fontId="101" fillId="0" borderId="20" xfId="0" applyNumberFormat="1" applyFont="1" applyFill="1" applyBorder="1" applyAlignment="1" applyProtection="1">
      <alignment horizontal="right" wrapText="1"/>
      <protection hidden="1"/>
    </xf>
    <xf numFmtId="0" fontId="14" fillId="0" borderId="48" xfId="58" applyFont="1" applyFill="1" applyBorder="1" applyAlignment="1">
      <alignment wrapText="1"/>
      <protection/>
    </xf>
    <xf numFmtId="204" fontId="101" fillId="0" borderId="48" xfId="0" applyNumberFormat="1" applyFont="1" applyFill="1" applyBorder="1" applyAlignment="1" applyProtection="1">
      <alignment horizontal="right" wrapText="1"/>
      <protection hidden="1"/>
    </xf>
    <xf numFmtId="204" fontId="101" fillId="0" borderId="12" xfId="0" applyNumberFormat="1" applyFont="1" applyFill="1" applyBorder="1" applyAlignment="1" applyProtection="1">
      <alignment horizontal="right" wrapText="1"/>
      <protection hidden="1"/>
    </xf>
    <xf numFmtId="204" fontId="102" fillId="0" borderId="48" xfId="0" applyNumberFormat="1" applyFont="1" applyFill="1" applyBorder="1" applyAlignment="1" applyProtection="1">
      <alignment horizontal="right" wrapText="1"/>
      <protection hidden="1"/>
    </xf>
    <xf numFmtId="204" fontId="14" fillId="0" borderId="12" xfId="0" applyNumberFormat="1" applyFont="1" applyFill="1" applyBorder="1" applyAlignment="1" applyProtection="1">
      <alignment horizontal="right" wrapText="1"/>
      <protection hidden="1"/>
    </xf>
    <xf numFmtId="202" fontId="14" fillId="0" borderId="48" xfId="58" applyNumberFormat="1" applyFont="1" applyFill="1" applyBorder="1" applyAlignment="1">
      <alignment wrapText="1"/>
      <protection/>
    </xf>
    <xf numFmtId="204" fontId="102" fillId="0" borderId="12" xfId="0" applyNumberFormat="1" applyFont="1" applyFill="1" applyBorder="1" applyAlignment="1" applyProtection="1">
      <alignment horizontal="right" wrapText="1"/>
      <protection hidden="1"/>
    </xf>
    <xf numFmtId="4" fontId="12" fillId="0" borderId="17" xfId="0" applyNumberFormat="1" applyFont="1" applyFill="1" applyBorder="1" applyAlignment="1" applyProtection="1">
      <alignment horizontal="right" vertical="top"/>
      <protection hidden="1"/>
    </xf>
    <xf numFmtId="204" fontId="103" fillId="0" borderId="17" xfId="0" applyNumberFormat="1" applyFont="1" applyFill="1" applyBorder="1" applyAlignment="1" applyProtection="1">
      <alignment horizontal="right"/>
      <protection hidden="1"/>
    </xf>
    <xf numFmtId="204" fontId="104" fillId="0" borderId="17" xfId="0" applyNumberFormat="1" applyFont="1" applyFill="1" applyBorder="1" applyAlignment="1" applyProtection="1">
      <alignment horizontal="right" wrapText="1"/>
      <protection hidden="1"/>
    </xf>
    <xf numFmtId="0" fontId="101" fillId="0" borderId="20" xfId="58" applyFont="1" applyFill="1" applyBorder="1" applyAlignment="1" quotePrefix="1">
      <alignment horizontal="center"/>
      <protection/>
    </xf>
    <xf numFmtId="0" fontId="101" fillId="0" borderId="20" xfId="58" applyFont="1" applyFill="1" applyBorder="1">
      <alignment/>
      <protection/>
    </xf>
    <xf numFmtId="4" fontId="14" fillId="0" borderId="38" xfId="58" applyNumberFormat="1" applyFont="1" applyFill="1" applyBorder="1">
      <alignment/>
      <protection/>
    </xf>
    <xf numFmtId="204" fontId="102" fillId="0" borderId="38" xfId="0" applyNumberFormat="1" applyFont="1" applyFill="1" applyBorder="1" applyAlignment="1" applyProtection="1">
      <alignment horizontal="right"/>
      <protection hidden="1"/>
    </xf>
    <xf numFmtId="204" fontId="105" fillId="0" borderId="45" xfId="0" applyNumberFormat="1" applyFont="1" applyFill="1" applyBorder="1" applyAlignment="1" applyProtection="1">
      <alignment horizontal="right" wrapText="1"/>
      <protection hidden="1"/>
    </xf>
    <xf numFmtId="204" fontId="104" fillId="0" borderId="20" xfId="0" applyNumberFormat="1" applyFont="1" applyFill="1" applyBorder="1" applyAlignment="1">
      <alignment horizontal="right" vertical="center" wrapText="1"/>
    </xf>
    <xf numFmtId="0" fontId="102" fillId="0" borderId="0" xfId="0" applyFont="1" applyFill="1" applyAlignment="1">
      <alignment/>
    </xf>
    <xf numFmtId="4" fontId="14" fillId="0" borderId="0" xfId="58" applyNumberFormat="1" applyFont="1" applyFill="1" applyBorder="1">
      <alignment/>
      <protection/>
    </xf>
    <xf numFmtId="204" fontId="102" fillId="0" borderId="12" xfId="0" applyNumberFormat="1" applyFont="1" applyFill="1" applyBorder="1" applyAlignment="1" applyProtection="1">
      <alignment horizontal="right"/>
      <protection hidden="1"/>
    </xf>
    <xf numFmtId="204" fontId="105" fillId="0" borderId="12" xfId="0" applyNumberFormat="1" applyFont="1" applyFill="1" applyBorder="1" applyAlignment="1" applyProtection="1">
      <alignment horizontal="right" wrapText="1"/>
      <protection hidden="1"/>
    </xf>
    <xf numFmtId="204" fontId="105" fillId="0" borderId="17" xfId="0" applyNumberFormat="1" applyFont="1" applyFill="1" applyBorder="1" applyAlignment="1">
      <alignment horizontal="right" vertical="center" wrapText="1"/>
    </xf>
    <xf numFmtId="0" fontId="98" fillId="0" borderId="49" xfId="0" applyFont="1" applyFill="1" applyBorder="1" applyAlignment="1">
      <alignment/>
    </xf>
    <xf numFmtId="0" fontId="98" fillId="0" borderId="11" xfId="0" applyFont="1" applyFill="1" applyBorder="1" applyAlignment="1">
      <alignment/>
    </xf>
    <xf numFmtId="0" fontId="101" fillId="0" borderId="38" xfId="58" applyFont="1" applyFill="1" applyBorder="1" applyAlignment="1">
      <alignment wrapText="1"/>
      <protection/>
    </xf>
    <xf numFmtId="202" fontId="14" fillId="0" borderId="12" xfId="58" applyNumberFormat="1" applyFont="1" applyFill="1" applyBorder="1" applyAlignment="1">
      <alignment wrapText="1"/>
      <protection/>
    </xf>
    <xf numFmtId="0" fontId="100" fillId="0" borderId="17" xfId="0" applyFont="1" applyFill="1" applyBorder="1" applyAlignment="1" applyProtection="1">
      <alignment horizontal="center" vertical="top" wrapText="1"/>
      <protection hidden="1"/>
    </xf>
    <xf numFmtId="0" fontId="101" fillId="0" borderId="16" xfId="58" applyFont="1" applyFill="1" applyBorder="1" applyAlignment="1" quotePrefix="1">
      <alignment horizontal="center" wrapText="1"/>
      <protection/>
    </xf>
    <xf numFmtId="0" fontId="14" fillId="0" borderId="50" xfId="58" applyFont="1" applyFill="1" applyBorder="1" applyAlignment="1">
      <alignment wrapText="1"/>
      <protection/>
    </xf>
    <xf numFmtId="204" fontId="101" fillId="0" borderId="50" xfId="0" applyNumberFormat="1" applyFont="1" applyFill="1" applyBorder="1" applyAlignment="1" applyProtection="1">
      <alignment horizontal="right" wrapText="1"/>
      <protection hidden="1"/>
    </xf>
    <xf numFmtId="204" fontId="101" fillId="0" borderId="16" xfId="0" applyNumberFormat="1" applyFont="1" applyFill="1" applyBorder="1" applyAlignment="1" applyProtection="1">
      <alignment horizontal="right" wrapText="1"/>
      <protection hidden="1"/>
    </xf>
    <xf numFmtId="204" fontId="105" fillId="0" borderId="47" xfId="0" applyNumberFormat="1" applyFont="1" applyFill="1" applyBorder="1" applyAlignment="1" applyProtection="1">
      <alignment horizontal="right" wrapText="1"/>
      <protection hidden="1"/>
    </xf>
    <xf numFmtId="204" fontId="105" fillId="0" borderId="16" xfId="0" applyNumberFormat="1" applyFont="1" applyFill="1" applyBorder="1" applyAlignment="1">
      <alignment horizontal="right" vertical="center" wrapText="1"/>
    </xf>
    <xf numFmtId="0" fontId="97" fillId="0" borderId="0" xfId="0" applyFont="1" applyFill="1" applyAlignment="1">
      <alignment wrapText="1"/>
    </xf>
    <xf numFmtId="0" fontId="101" fillId="0" borderId="12" xfId="58" applyFont="1" applyFill="1" applyBorder="1" applyAlignment="1" quotePrefix="1">
      <alignment horizontal="center" vertical="center" wrapText="1"/>
      <protection/>
    </xf>
    <xf numFmtId="0" fontId="101" fillId="0" borderId="12" xfId="58" applyFont="1" applyFill="1" applyBorder="1" applyAlignment="1">
      <alignment wrapText="1"/>
      <protection/>
    </xf>
    <xf numFmtId="204" fontId="105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 applyProtection="1">
      <alignment horizontal="left" vertical="top" wrapText="1"/>
      <protection hidden="1"/>
    </xf>
    <xf numFmtId="49" fontId="101" fillId="0" borderId="30" xfId="0" applyNumberFormat="1" applyFont="1" applyFill="1" applyBorder="1" applyAlignment="1" applyProtection="1">
      <alignment horizontal="center" vertical="center"/>
      <protection hidden="1"/>
    </xf>
    <xf numFmtId="0" fontId="101" fillId="0" borderId="17" xfId="0" applyFont="1" applyFill="1" applyBorder="1" applyAlignment="1" applyProtection="1">
      <alignment horizontal="left" vertical="top" wrapText="1"/>
      <protection hidden="1"/>
    </xf>
    <xf numFmtId="0" fontId="14" fillId="0" borderId="17" xfId="0" applyFont="1" applyFill="1" applyBorder="1" applyAlignment="1" applyProtection="1">
      <alignment horizontal="left" vertical="top" wrapText="1"/>
      <protection hidden="1"/>
    </xf>
    <xf numFmtId="204" fontId="105" fillId="0" borderId="17" xfId="0" applyNumberFormat="1" applyFont="1" applyFill="1" applyBorder="1" applyAlignment="1" applyProtection="1">
      <alignment horizontal="right" wrapText="1"/>
      <protection hidden="1"/>
    </xf>
    <xf numFmtId="204" fontId="105" fillId="0" borderId="17" xfId="0" applyNumberFormat="1" applyFont="1" applyFill="1" applyBorder="1" applyAlignment="1">
      <alignment wrapText="1"/>
    </xf>
    <xf numFmtId="49" fontId="100" fillId="0" borderId="30" xfId="0" applyNumberFormat="1" applyFont="1" applyFill="1" applyBorder="1" applyAlignment="1" applyProtection="1">
      <alignment horizontal="center" vertical="top"/>
      <protection hidden="1"/>
    </xf>
    <xf numFmtId="0" fontId="101" fillId="0" borderId="17" xfId="58" applyFont="1" applyFill="1" applyBorder="1" applyAlignment="1" quotePrefix="1">
      <alignment horizontal="center"/>
      <protection/>
    </xf>
    <xf numFmtId="0" fontId="101" fillId="0" borderId="50" xfId="58" applyFont="1" applyFill="1" applyBorder="1">
      <alignment/>
      <protection/>
    </xf>
    <xf numFmtId="0" fontId="14" fillId="0" borderId="50" xfId="58" applyFont="1" applyFill="1" applyBorder="1">
      <alignment/>
      <protection/>
    </xf>
    <xf numFmtId="204" fontId="101" fillId="0" borderId="50" xfId="0" applyNumberFormat="1" applyFont="1" applyFill="1" applyBorder="1" applyAlignment="1" applyProtection="1">
      <alignment horizontal="right"/>
      <protection hidden="1"/>
    </xf>
    <xf numFmtId="0" fontId="102" fillId="0" borderId="20" xfId="58" applyFont="1" applyFill="1" applyBorder="1" applyAlignment="1" quotePrefix="1">
      <alignment horizontal="center"/>
      <protection/>
    </xf>
    <xf numFmtId="0" fontId="102" fillId="0" borderId="12" xfId="58" applyFont="1" applyFill="1" applyBorder="1">
      <alignment/>
      <protection/>
    </xf>
    <xf numFmtId="0" fontId="14" fillId="0" borderId="48" xfId="58" applyFont="1" applyFill="1" applyBorder="1">
      <alignment/>
      <protection/>
    </xf>
    <xf numFmtId="204" fontId="102" fillId="0" borderId="48" xfId="0" applyNumberFormat="1" applyFont="1" applyFill="1" applyBorder="1" applyAlignment="1" applyProtection="1">
      <alignment horizontal="right"/>
      <protection hidden="1"/>
    </xf>
    <xf numFmtId="204" fontId="105" fillId="0" borderId="21" xfId="0" applyNumberFormat="1" applyFont="1" applyFill="1" applyBorder="1" applyAlignment="1" applyProtection="1">
      <alignment horizontal="right" wrapText="1"/>
      <protection hidden="1"/>
    </xf>
    <xf numFmtId="204" fontId="104" fillId="0" borderId="12" xfId="0" applyNumberFormat="1" applyFont="1" applyFill="1" applyBorder="1" applyAlignment="1">
      <alignment horizontal="right" vertical="center" wrapText="1"/>
    </xf>
    <xf numFmtId="204" fontId="102" fillId="0" borderId="50" xfId="0" applyNumberFormat="1" applyFont="1" applyFill="1" applyBorder="1" applyAlignment="1" applyProtection="1">
      <alignment horizontal="right"/>
      <protection hidden="1"/>
    </xf>
    <xf numFmtId="204" fontId="102" fillId="0" borderId="16" xfId="0" applyNumberFormat="1" applyFont="1" applyFill="1" applyBorder="1" applyAlignment="1" applyProtection="1">
      <alignment horizontal="right"/>
      <protection hidden="1"/>
    </xf>
    <xf numFmtId="204" fontId="104" fillId="0" borderId="16" xfId="0" applyNumberFormat="1" applyFont="1" applyFill="1" applyBorder="1" applyAlignment="1">
      <alignment horizontal="right" vertical="center" wrapText="1"/>
    </xf>
    <xf numFmtId="204" fontId="97" fillId="0" borderId="0" xfId="0" applyNumberFormat="1" applyFont="1" applyFill="1" applyAlignment="1">
      <alignment vertical="center"/>
    </xf>
    <xf numFmtId="0" fontId="101" fillId="0" borderId="11" xfId="58" applyFont="1" applyFill="1" applyBorder="1" applyAlignment="1" quotePrefix="1">
      <alignment horizontal="center" wrapText="1"/>
      <protection/>
    </xf>
    <xf numFmtId="204" fontId="105" fillId="0" borderId="25" xfId="0" applyNumberFormat="1" applyFont="1" applyFill="1" applyBorder="1" applyAlignment="1" applyProtection="1">
      <alignment horizontal="right" wrapText="1"/>
      <protection hidden="1"/>
    </xf>
    <xf numFmtId="204" fontId="104" fillId="0" borderId="11" xfId="0" applyNumberFormat="1" applyFont="1" applyFill="1" applyBorder="1" applyAlignment="1">
      <alignment horizontal="right" vertical="center" wrapText="1"/>
    </xf>
    <xf numFmtId="204" fontId="102" fillId="0" borderId="11" xfId="0" applyNumberFormat="1" applyFont="1" applyFill="1" applyBorder="1" applyAlignment="1" applyProtection="1">
      <alignment horizontal="right"/>
      <protection hidden="1"/>
    </xf>
    <xf numFmtId="204" fontId="102" fillId="0" borderId="25" xfId="0" applyNumberFormat="1" applyFont="1" applyFill="1" applyBorder="1" applyAlignment="1" applyProtection="1">
      <alignment horizontal="right"/>
      <protection hidden="1"/>
    </xf>
    <xf numFmtId="204" fontId="104" fillId="0" borderId="11" xfId="0" applyNumberFormat="1" applyFont="1" applyFill="1" applyBorder="1" applyAlignment="1" applyProtection="1">
      <alignment horizontal="right" wrapText="1"/>
      <protection hidden="1"/>
    </xf>
    <xf numFmtId="204" fontId="105" fillId="0" borderId="11" xfId="0" applyNumberFormat="1" applyFont="1" applyFill="1" applyBorder="1" applyAlignment="1">
      <alignment horizontal="right" vertical="center" wrapText="1"/>
    </xf>
    <xf numFmtId="204" fontId="101" fillId="0" borderId="11" xfId="0" applyNumberFormat="1" applyFont="1" applyFill="1" applyBorder="1" applyAlignment="1" applyProtection="1">
      <alignment horizontal="right"/>
      <protection hidden="1"/>
    </xf>
    <xf numFmtId="204" fontId="105" fillId="0" borderId="0" xfId="0" applyNumberFormat="1" applyFont="1" applyFill="1" applyBorder="1" applyAlignment="1" applyProtection="1">
      <alignment horizontal="right" wrapText="1"/>
      <protection hidden="1"/>
    </xf>
    <xf numFmtId="202" fontId="14" fillId="0" borderId="50" xfId="58" applyNumberFormat="1" applyFont="1" applyFill="1" applyBorder="1" applyAlignment="1">
      <alignment wrapText="1"/>
      <protection/>
    </xf>
    <xf numFmtId="0" fontId="101" fillId="0" borderId="11" xfId="58" applyFont="1" applyFill="1" applyBorder="1" applyAlignment="1" quotePrefix="1">
      <alignment horizontal="center" vertical="center" wrapText="1"/>
      <protection/>
    </xf>
    <xf numFmtId="204" fontId="105" fillId="0" borderId="16" xfId="0" applyNumberFormat="1" applyFont="1" applyFill="1" applyBorder="1" applyAlignment="1" applyProtection="1">
      <alignment horizontal="right" wrapText="1"/>
      <protection hidden="1"/>
    </xf>
    <xf numFmtId="204" fontId="101" fillId="0" borderId="25" xfId="0" applyNumberFormat="1" applyFont="1" applyFill="1" applyBorder="1" applyAlignment="1" applyProtection="1">
      <alignment horizontal="right"/>
      <protection hidden="1"/>
    </xf>
    <xf numFmtId="204" fontId="105" fillId="0" borderId="11" xfId="0" applyNumberFormat="1" applyFont="1" applyFill="1" applyBorder="1" applyAlignment="1" applyProtection="1">
      <alignment horizontal="right" wrapText="1"/>
      <protection hidden="1"/>
    </xf>
    <xf numFmtId="204" fontId="105" fillId="0" borderId="11" xfId="0" applyNumberFormat="1" applyFont="1" applyFill="1" applyBorder="1" applyAlignment="1">
      <alignment horizontal="right" wrapText="1"/>
    </xf>
    <xf numFmtId="204" fontId="101" fillId="0" borderId="51" xfId="0" applyNumberFormat="1" applyFont="1" applyFill="1" applyBorder="1" applyAlignment="1" applyProtection="1">
      <alignment horizontal="right"/>
      <protection hidden="1"/>
    </xf>
    <xf numFmtId="0" fontId="101" fillId="0" borderId="20" xfId="58" applyFont="1" applyFill="1" applyBorder="1" applyAlignment="1">
      <alignment wrapText="1"/>
      <protection/>
    </xf>
    <xf numFmtId="204" fontId="101" fillId="0" borderId="38" xfId="0" applyNumberFormat="1" applyFont="1" applyFill="1" applyBorder="1" applyAlignment="1" applyProtection="1">
      <alignment horizontal="right"/>
      <protection hidden="1"/>
    </xf>
    <xf numFmtId="204" fontId="101" fillId="0" borderId="33" xfId="0" applyNumberFormat="1" applyFont="1" applyFill="1" applyBorder="1" applyAlignment="1" applyProtection="1">
      <alignment horizontal="right"/>
      <protection hidden="1"/>
    </xf>
    <xf numFmtId="204" fontId="104" fillId="0" borderId="27" xfId="0" applyNumberFormat="1" applyFont="1" applyFill="1" applyBorder="1" applyAlignment="1" applyProtection="1">
      <alignment horizontal="right" wrapText="1"/>
      <protection hidden="1"/>
    </xf>
    <xf numFmtId="204" fontId="104" fillId="0" borderId="33" xfId="0" applyNumberFormat="1" applyFont="1" applyFill="1" applyBorder="1" applyAlignment="1">
      <alignment horizontal="right" vertical="center" wrapText="1"/>
    </xf>
    <xf numFmtId="49" fontId="100" fillId="0" borderId="17" xfId="0" applyNumberFormat="1" applyFont="1" applyFill="1" applyBorder="1" applyAlignment="1" applyProtection="1">
      <alignment horizontal="center" vertical="center"/>
      <protection hidden="1"/>
    </xf>
    <xf numFmtId="0" fontId="100" fillId="0" borderId="17" xfId="0" applyFont="1" applyFill="1" applyBorder="1" applyAlignment="1" applyProtection="1">
      <alignment horizontal="center" vertical="center" wrapText="1"/>
      <protection hidden="1"/>
    </xf>
    <xf numFmtId="202" fontId="10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4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04" fillId="0" borderId="15" xfId="0" applyNumberFormat="1" applyFont="1" applyFill="1" applyBorder="1" applyAlignment="1">
      <alignment horizontal="right" vertical="center" wrapText="1"/>
    </xf>
    <xf numFmtId="204" fontId="105" fillId="0" borderId="47" xfId="0" applyNumberFormat="1" applyFont="1" applyFill="1" applyBorder="1" applyAlignment="1" applyProtection="1">
      <alignment horizontal="right" vertical="center" wrapText="1"/>
      <protection hidden="1"/>
    </xf>
    <xf numFmtId="204" fontId="105" fillId="0" borderId="25" xfId="0" applyNumberFormat="1" applyFont="1" applyFill="1" applyBorder="1" applyAlignment="1" applyProtection="1">
      <alignment horizontal="right" vertical="center" wrapText="1"/>
      <protection hidden="1"/>
    </xf>
    <xf numFmtId="204" fontId="105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1" fillId="0" borderId="12" xfId="58" applyFont="1" applyFill="1" applyBorder="1" applyAlignment="1" quotePrefix="1">
      <alignment horizontal="center" wrapText="1"/>
      <protection/>
    </xf>
    <xf numFmtId="204" fontId="101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5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5" fillId="0" borderId="45" xfId="0" applyNumberFormat="1" applyFont="1" applyFill="1" applyBorder="1" applyAlignment="1" applyProtection="1">
      <alignment horizontal="right" vertical="center" wrapText="1"/>
      <protection hidden="1"/>
    </xf>
    <xf numFmtId="204" fontId="105" fillId="0" borderId="12" xfId="0" applyNumberFormat="1" applyFont="1" applyFill="1" applyBorder="1" applyAlignment="1">
      <alignment horizontal="right" vertical="center" wrapText="1"/>
    </xf>
    <xf numFmtId="49" fontId="10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06" fillId="0" borderId="18" xfId="0" applyNumberFormat="1" applyFont="1" applyFill="1" applyBorder="1" applyAlignment="1" applyProtection="1">
      <alignment horizontal="center" vertical="center"/>
      <protection hidden="1"/>
    </xf>
    <xf numFmtId="0" fontId="106" fillId="0" borderId="17" xfId="0" applyFont="1" applyFill="1" applyBorder="1" applyAlignment="1" applyProtection="1">
      <alignment horizontal="left" vertical="center" wrapText="1"/>
      <protection hidden="1"/>
    </xf>
    <xf numFmtId="0" fontId="106" fillId="0" borderId="22" xfId="0" applyFont="1" applyFill="1" applyBorder="1" applyAlignment="1" applyProtection="1">
      <alignment horizontal="right" vertical="center" wrapText="1"/>
      <protection hidden="1"/>
    </xf>
    <xf numFmtId="204" fontId="106" fillId="0" borderId="17" xfId="0" applyNumberFormat="1" applyFont="1" applyFill="1" applyBorder="1" applyAlignment="1" applyProtection="1">
      <alignment horizontal="right" vertical="center"/>
      <protection hidden="1"/>
    </xf>
    <xf numFmtId="204" fontId="107" fillId="0" borderId="17" xfId="0" applyNumberFormat="1" applyFont="1" applyFill="1" applyBorder="1" applyAlignment="1" applyProtection="1">
      <alignment horizontal="right" vertical="center"/>
      <protection hidden="1"/>
    </xf>
    <xf numFmtId="0" fontId="106" fillId="0" borderId="17" xfId="0" applyFont="1" applyFill="1" applyBorder="1" applyAlignment="1" applyProtection="1">
      <alignment horizontal="right" vertical="center" wrapText="1"/>
      <protection hidden="1"/>
    </xf>
    <xf numFmtId="0" fontId="101" fillId="0" borderId="30" xfId="0" applyFont="1" applyFill="1" applyBorder="1" applyAlignment="1" applyProtection="1">
      <alignment horizontal="left" vertical="top" wrapText="1"/>
      <protection hidden="1"/>
    </xf>
    <xf numFmtId="0" fontId="101" fillId="0" borderId="52" xfId="0" applyFont="1" applyFill="1" applyBorder="1" applyAlignment="1" applyProtection="1">
      <alignment horizontal="left" vertical="top" wrapText="1"/>
      <protection hidden="1"/>
    </xf>
    <xf numFmtId="204" fontId="101" fillId="0" borderId="53" xfId="0" applyNumberFormat="1" applyFont="1" applyFill="1" applyBorder="1" applyAlignment="1" applyProtection="1">
      <alignment horizontal="right"/>
      <protection hidden="1"/>
    </xf>
    <xf numFmtId="0" fontId="101" fillId="0" borderId="54" xfId="0" applyFont="1" applyFill="1" applyBorder="1" applyAlignment="1" applyProtection="1">
      <alignment horizontal="left" vertical="top" wrapText="1"/>
      <protection hidden="1"/>
    </xf>
    <xf numFmtId="0" fontId="105" fillId="0" borderId="54" xfId="0" applyFont="1" applyFill="1" applyBorder="1" applyAlignment="1" applyProtection="1">
      <alignment horizontal="left" vertical="top" wrapText="1"/>
      <protection hidden="1"/>
    </xf>
    <xf numFmtId="0" fontId="105" fillId="0" borderId="55" xfId="0" applyFont="1" applyFill="1" applyBorder="1" applyAlignment="1" applyProtection="1">
      <alignment horizontal="left" vertical="top" wrapText="1"/>
      <protection hidden="1"/>
    </xf>
    <xf numFmtId="0" fontId="101" fillId="0" borderId="19" xfId="0" applyFont="1" applyFill="1" applyBorder="1" applyAlignment="1" applyProtection="1">
      <alignment horizontal="left" vertical="top" wrapText="1"/>
      <protection hidden="1"/>
    </xf>
    <xf numFmtId="204" fontId="101" fillId="0" borderId="28" xfId="0" applyNumberFormat="1" applyFont="1" applyFill="1" applyBorder="1" applyAlignment="1" applyProtection="1">
      <alignment horizontal="right"/>
      <protection hidden="1"/>
    </xf>
    <xf numFmtId="203" fontId="100" fillId="0" borderId="18" xfId="0" applyNumberFormat="1" applyFont="1" applyFill="1" applyBorder="1" applyAlignment="1" applyProtection="1">
      <alignment horizontal="right" vertical="center" wrapText="1"/>
      <protection hidden="1"/>
    </xf>
    <xf numFmtId="49" fontId="100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00" fillId="0" borderId="17" xfId="0" applyFont="1" applyFill="1" applyBorder="1" applyAlignment="1" applyProtection="1">
      <alignment horizontal="right" vertical="center" wrapText="1"/>
      <protection hidden="1"/>
    </xf>
    <xf numFmtId="204" fontId="108" fillId="0" borderId="0" xfId="0" applyNumberFormat="1" applyFont="1" applyFill="1" applyAlignment="1">
      <alignment horizontal="center" vertical="center"/>
    </xf>
    <xf numFmtId="0" fontId="108" fillId="0" borderId="0" xfId="0" applyFont="1" applyFill="1" applyAlignment="1">
      <alignment horizontal="center" vertical="center"/>
    </xf>
    <xf numFmtId="0" fontId="101" fillId="0" borderId="50" xfId="58" applyFont="1" applyFill="1" applyBorder="1" applyAlignment="1">
      <alignment wrapText="1"/>
      <protection/>
    </xf>
    <xf numFmtId="204" fontId="101" fillId="0" borderId="50" xfId="0" applyNumberFormat="1" applyFont="1" applyFill="1" applyBorder="1" applyAlignment="1" applyProtection="1">
      <alignment horizontal="right" vertical="center" wrapText="1"/>
      <protection hidden="1"/>
    </xf>
    <xf numFmtId="204" fontId="108" fillId="0" borderId="0" xfId="0" applyNumberFormat="1" applyFont="1" applyFill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204" fontId="109" fillId="0" borderId="0" xfId="0" applyNumberFormat="1" applyFont="1" applyFill="1" applyAlignment="1">
      <alignment vertical="center" wrapText="1"/>
    </xf>
    <xf numFmtId="0" fontId="109" fillId="0" borderId="0" xfId="0" applyFont="1" applyFill="1" applyAlignment="1">
      <alignment vertical="center" wrapText="1"/>
    </xf>
    <xf numFmtId="203" fontId="100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09" fillId="0" borderId="0" xfId="0" applyFont="1" applyFill="1" applyAlignment="1">
      <alignment vertical="center"/>
    </xf>
    <xf numFmtId="49" fontId="110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110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110" fillId="0" borderId="42" xfId="0" applyNumberFormat="1" applyFont="1" applyFill="1" applyBorder="1" applyAlignment="1" applyProtection="1">
      <alignment horizontal="left" vertical="center" wrapText="1"/>
      <protection hidden="1"/>
    </xf>
    <xf numFmtId="204" fontId="101" fillId="0" borderId="42" xfId="0" applyNumberFormat="1" applyFont="1" applyFill="1" applyBorder="1" applyAlignment="1" applyProtection="1">
      <alignment horizontal="right" vertical="center"/>
      <protection hidden="1"/>
    </xf>
    <xf numFmtId="204" fontId="111" fillId="0" borderId="16" xfId="0" applyNumberFormat="1" applyFont="1" applyFill="1" applyBorder="1" applyAlignment="1">
      <alignment horizontal="right" vertical="center" wrapText="1"/>
    </xf>
    <xf numFmtId="0" fontId="112" fillId="0" borderId="0" xfId="0" applyFont="1" applyFill="1" applyAlignment="1">
      <alignment vertical="center"/>
    </xf>
    <xf numFmtId="203" fontId="110" fillId="0" borderId="46" xfId="0" applyNumberFormat="1" applyFont="1" applyFill="1" applyBorder="1" applyAlignment="1" applyProtection="1">
      <alignment horizontal="right" vertical="center"/>
      <protection hidden="1"/>
    </xf>
    <xf numFmtId="0" fontId="113" fillId="0" borderId="30" xfId="0" applyFont="1" applyFill="1" applyBorder="1" applyAlignment="1" applyProtection="1">
      <alignment horizontal="center" vertical="center" wrapText="1"/>
      <protection hidden="1"/>
    </xf>
    <xf numFmtId="0" fontId="113" fillId="0" borderId="24" xfId="0" applyFont="1" applyFill="1" applyBorder="1" applyAlignment="1" applyProtection="1">
      <alignment horizontal="center" vertical="center" wrapText="1"/>
      <protection hidden="1"/>
    </xf>
    <xf numFmtId="204" fontId="100" fillId="0" borderId="43" xfId="0" applyNumberFormat="1" applyFont="1" applyFill="1" applyBorder="1" applyAlignment="1" applyProtection="1">
      <alignment horizontal="right" vertical="center"/>
      <protection hidden="1"/>
    </xf>
    <xf numFmtId="204" fontId="104" fillId="0" borderId="40" xfId="0" applyNumberFormat="1" applyFont="1" applyFill="1" applyBorder="1" applyAlignment="1" applyProtection="1">
      <alignment horizontal="right" vertical="center" wrapText="1"/>
      <protection hidden="1"/>
    </xf>
    <xf numFmtId="204" fontId="111" fillId="0" borderId="12" xfId="0" applyNumberFormat="1" applyFont="1" applyFill="1" applyBorder="1" applyAlignment="1">
      <alignment horizontal="right" vertical="center" wrapText="1"/>
    </xf>
    <xf numFmtId="0" fontId="112" fillId="0" borderId="0" xfId="0" applyFont="1" applyFill="1" applyAlignment="1">
      <alignment/>
    </xf>
    <xf numFmtId="204" fontId="107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17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/>
    </xf>
    <xf numFmtId="204" fontId="107" fillId="0" borderId="17" xfId="0" applyNumberFormat="1" applyFont="1" applyFill="1" applyBorder="1" applyAlignment="1" applyProtection="1">
      <alignment horizontal="right" vertical="center" wrapText="1"/>
      <protection hidden="1"/>
    </xf>
    <xf numFmtId="203" fontId="113" fillId="0" borderId="18" xfId="0" applyNumberFormat="1" applyFont="1" applyFill="1" applyBorder="1" applyAlignment="1" applyProtection="1">
      <alignment horizontal="right" vertical="center" wrapText="1"/>
      <protection hidden="1"/>
    </xf>
    <xf numFmtId="203" fontId="110" fillId="0" borderId="57" xfId="0" applyNumberFormat="1" applyFont="1" applyFill="1" applyBorder="1" applyAlignment="1" applyProtection="1">
      <alignment horizontal="right" vertical="top" wrapText="1"/>
      <protection hidden="1"/>
    </xf>
    <xf numFmtId="0" fontId="110" fillId="0" borderId="16" xfId="0" applyFont="1" applyFill="1" applyBorder="1" applyAlignment="1" applyProtection="1">
      <alignment horizontal="left" vertical="top" wrapText="1"/>
      <protection hidden="1"/>
    </xf>
    <xf numFmtId="0" fontId="110" fillId="0" borderId="50" xfId="0" applyFont="1" applyFill="1" applyBorder="1" applyAlignment="1" applyProtection="1">
      <alignment horizontal="left" vertical="top" wrapText="1"/>
      <protection hidden="1"/>
    </xf>
    <xf numFmtId="204" fontId="101" fillId="0" borderId="47" xfId="0" applyNumberFormat="1" applyFont="1" applyFill="1" applyBorder="1" applyAlignment="1" applyProtection="1">
      <alignment horizontal="right" wrapText="1"/>
      <protection hidden="1"/>
    </xf>
    <xf numFmtId="204" fontId="106" fillId="0" borderId="16" xfId="0" applyNumberFormat="1" applyFont="1" applyFill="1" applyBorder="1" applyAlignment="1" applyProtection="1">
      <alignment horizontal="right" wrapText="1"/>
      <protection hidden="1"/>
    </xf>
    <xf numFmtId="203" fontId="110" fillId="0" borderId="31" xfId="0" applyNumberFormat="1" applyFont="1" applyFill="1" applyBorder="1" applyAlignment="1" applyProtection="1">
      <alignment horizontal="right" vertical="top"/>
      <protection hidden="1"/>
    </xf>
    <xf numFmtId="0" fontId="110" fillId="0" borderId="20" xfId="0" applyFont="1" applyFill="1" applyBorder="1" applyAlignment="1" applyProtection="1">
      <alignment horizontal="left" vertical="top" wrapText="1"/>
      <protection hidden="1"/>
    </xf>
    <xf numFmtId="0" fontId="110" fillId="0" borderId="38" xfId="0" applyFont="1" applyFill="1" applyBorder="1" applyAlignment="1" applyProtection="1">
      <alignment horizontal="left" vertical="top" wrapText="1"/>
      <protection hidden="1"/>
    </xf>
    <xf numFmtId="204" fontId="101" fillId="0" borderId="20" xfId="0" applyNumberFormat="1" applyFont="1" applyFill="1" applyBorder="1" applyAlignment="1" applyProtection="1">
      <alignment horizontal="right"/>
      <protection hidden="1"/>
    </xf>
    <xf numFmtId="204" fontId="101" fillId="0" borderId="45" xfId="0" applyNumberFormat="1" applyFont="1" applyFill="1" applyBorder="1" applyAlignment="1" applyProtection="1">
      <alignment horizontal="right"/>
      <protection hidden="1"/>
    </xf>
    <xf numFmtId="204" fontId="106" fillId="0" borderId="11" xfId="0" applyNumberFormat="1" applyFont="1" applyFill="1" applyBorder="1" applyAlignment="1" applyProtection="1">
      <alignment horizontal="right"/>
      <protection hidden="1"/>
    </xf>
    <xf numFmtId="204" fontId="106" fillId="0" borderId="12" xfId="0" applyNumberFormat="1" applyFont="1" applyFill="1" applyBorder="1" applyAlignment="1" applyProtection="1">
      <alignment horizontal="right"/>
      <protection hidden="1"/>
    </xf>
    <xf numFmtId="204" fontId="101" fillId="0" borderId="17" xfId="0" applyNumberFormat="1" applyFont="1" applyFill="1" applyBorder="1" applyAlignment="1" applyProtection="1">
      <alignment horizontal="right" vertical="top" wrapText="1"/>
      <protection hidden="1"/>
    </xf>
    <xf numFmtId="204" fontId="10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09" fillId="0" borderId="0" xfId="0" applyFont="1" applyFill="1" applyAlignment="1">
      <alignment/>
    </xf>
    <xf numFmtId="204" fontId="101" fillId="0" borderId="0" xfId="0" applyNumberFormat="1" applyFont="1" applyFill="1" applyBorder="1" applyAlignment="1" applyProtection="1">
      <alignment horizontal="right" vertical="top" wrapText="1"/>
      <protection hidden="1"/>
    </xf>
    <xf numFmtId="204" fontId="101" fillId="0" borderId="50" xfId="0" applyNumberFormat="1" applyFont="1" applyFill="1" applyBorder="1" applyAlignment="1" applyProtection="1">
      <alignment horizontal="right" vertical="top" wrapText="1"/>
      <protection hidden="1"/>
    </xf>
    <xf numFmtId="204" fontId="101" fillId="0" borderId="58" xfId="0" applyNumberFormat="1" applyFont="1" applyFill="1" applyBorder="1" applyAlignment="1" applyProtection="1">
      <alignment horizontal="right"/>
      <protection hidden="1"/>
    </xf>
    <xf numFmtId="204" fontId="105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05" fillId="0" borderId="20" xfId="0" applyNumberFormat="1" applyFont="1" applyFill="1" applyBorder="1" applyAlignment="1">
      <alignment horizontal="right" vertical="center" wrapText="1"/>
    </xf>
    <xf numFmtId="204" fontId="101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5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5" fillId="0" borderId="25" xfId="0" applyNumberFormat="1" applyFont="1" applyFill="1" applyBorder="1" applyAlignment="1" applyProtection="1">
      <alignment horizontal="right"/>
      <protection hidden="1"/>
    </xf>
    <xf numFmtId="204" fontId="105" fillId="0" borderId="58" xfId="0" applyNumberFormat="1" applyFont="1" applyFill="1" applyBorder="1" applyAlignment="1" applyProtection="1">
      <alignment horizontal="right"/>
      <protection hidden="1"/>
    </xf>
    <xf numFmtId="204" fontId="105" fillId="0" borderId="21" xfId="0" applyNumberFormat="1" applyFont="1" applyFill="1" applyBorder="1" applyAlignment="1" applyProtection="1">
      <alignment horizontal="right"/>
      <protection hidden="1"/>
    </xf>
    <xf numFmtId="204" fontId="105" fillId="0" borderId="59" xfId="0" applyNumberFormat="1" applyFont="1" applyFill="1" applyBorder="1" applyAlignment="1" applyProtection="1">
      <alignment horizontal="right"/>
      <protection hidden="1"/>
    </xf>
    <xf numFmtId="204" fontId="105" fillId="0" borderId="12" xfId="0" applyNumberFormat="1" applyFont="1" applyFill="1" applyBorder="1" applyAlignment="1" applyProtection="1">
      <alignment horizontal="right" vertical="center" wrapText="1"/>
      <protection hidden="1"/>
    </xf>
    <xf numFmtId="204" fontId="101" fillId="0" borderId="44" xfId="0" applyNumberFormat="1" applyFont="1" applyFill="1" applyBorder="1" applyAlignment="1" applyProtection="1">
      <alignment horizontal="right" vertical="top" wrapText="1"/>
      <protection hidden="1"/>
    </xf>
    <xf numFmtId="204" fontId="105" fillId="0" borderId="48" xfId="0" applyNumberFormat="1" applyFont="1" applyFill="1" applyBorder="1" applyAlignment="1">
      <alignment horizontal="right" vertical="center" wrapText="1"/>
    </xf>
    <xf numFmtId="204" fontId="101" fillId="0" borderId="17" xfId="0" applyNumberFormat="1" applyFont="1" applyFill="1" applyBorder="1" applyAlignment="1" applyProtection="1">
      <alignment horizontal="right" wrapText="1"/>
      <protection hidden="1"/>
    </xf>
    <xf numFmtId="204" fontId="105" fillId="0" borderId="17" xfId="0" applyNumberFormat="1" applyFont="1" applyFill="1" applyBorder="1" applyAlignment="1">
      <alignment horizontal="right" wrapText="1"/>
    </xf>
    <xf numFmtId="204" fontId="104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4" fillId="0" borderId="39" xfId="0" applyNumberFormat="1" applyFont="1" applyFill="1" applyBorder="1" applyAlignment="1">
      <alignment horizontal="right" vertical="center" wrapText="1"/>
    </xf>
    <xf numFmtId="0" fontId="112" fillId="0" borderId="0" xfId="0" applyFont="1" applyFill="1" applyAlignment="1">
      <alignment/>
    </xf>
    <xf numFmtId="0" fontId="110" fillId="0" borderId="0" xfId="0" applyFont="1" applyFill="1" applyAlignment="1">
      <alignment wrapText="1"/>
    </xf>
    <xf numFmtId="203" fontId="101" fillId="0" borderId="30" xfId="0" applyNumberFormat="1" applyFont="1" applyFill="1" applyBorder="1" applyAlignment="1" applyProtection="1">
      <alignment horizontal="right" vertical="center"/>
      <protection hidden="1"/>
    </xf>
    <xf numFmtId="203" fontId="101" fillId="0" borderId="60" xfId="0" applyNumberFormat="1" applyFont="1" applyFill="1" applyBorder="1" applyAlignment="1" applyProtection="1">
      <alignment horizontal="right" vertical="center"/>
      <protection hidden="1"/>
    </xf>
    <xf numFmtId="203" fontId="105" fillId="0" borderId="60" xfId="0" applyNumberFormat="1" applyFont="1" applyFill="1" applyBorder="1" applyAlignment="1" applyProtection="1">
      <alignment horizontal="right" vertical="center"/>
      <protection hidden="1"/>
    </xf>
    <xf numFmtId="203" fontId="101" fillId="0" borderId="19" xfId="0" applyNumberFormat="1" applyFont="1" applyFill="1" applyBorder="1" applyAlignment="1" applyProtection="1">
      <alignment horizontal="right" vertical="center"/>
      <protection hidden="1"/>
    </xf>
    <xf numFmtId="0" fontId="101" fillId="0" borderId="38" xfId="58" applyFont="1" applyFill="1" applyBorder="1">
      <alignment/>
      <protection/>
    </xf>
    <xf numFmtId="49" fontId="12" fillId="30" borderId="17" xfId="0" applyNumberFormat="1" applyFont="1" applyFill="1" applyBorder="1" applyAlignment="1" applyProtection="1">
      <alignment horizontal="center" vertical="center"/>
      <protection hidden="1"/>
    </xf>
    <xf numFmtId="0" fontId="12" fillId="30" borderId="17" xfId="0" applyFont="1" applyFill="1" applyBorder="1" applyAlignment="1" applyProtection="1">
      <alignment horizontal="center" vertical="center"/>
      <protection hidden="1"/>
    </xf>
    <xf numFmtId="204" fontId="12" fillId="30" borderId="17" xfId="0" applyNumberFormat="1" applyFont="1" applyFill="1" applyBorder="1" applyAlignment="1" applyProtection="1">
      <alignment horizontal="center" vertical="center"/>
      <protection hidden="1"/>
    </xf>
    <xf numFmtId="212" fontId="24" fillId="30" borderId="17" xfId="0" applyNumberFormat="1" applyFont="1" applyFill="1" applyBorder="1" applyAlignment="1" applyProtection="1">
      <alignment horizontal="center" vertical="center"/>
      <protection hidden="1"/>
    </xf>
    <xf numFmtId="204" fontId="24" fillId="30" borderId="17" xfId="0" applyNumberFormat="1" applyFont="1" applyFill="1" applyBorder="1" applyAlignment="1">
      <alignment horizontal="center" vertical="center"/>
    </xf>
    <xf numFmtId="0" fontId="14" fillId="30" borderId="16" xfId="56" applyFont="1" applyFill="1" applyBorder="1" applyAlignment="1">
      <alignment horizontal="center" vertical="center"/>
      <protection/>
    </xf>
    <xf numFmtId="0" fontId="14" fillId="30" borderId="16" xfId="56" applyFont="1" applyFill="1" applyBorder="1" applyAlignment="1">
      <alignment vertical="center" wrapText="1"/>
      <protection/>
    </xf>
    <xf numFmtId="204" fontId="14" fillId="30" borderId="16" xfId="0" applyNumberFormat="1" applyFont="1" applyFill="1" applyBorder="1" applyAlignment="1" applyProtection="1">
      <alignment vertical="center" wrapText="1"/>
      <protection hidden="1"/>
    </xf>
    <xf numFmtId="204" fontId="14" fillId="30" borderId="16" xfId="0" applyNumberFormat="1" applyFont="1" applyFill="1" applyBorder="1" applyAlignment="1">
      <alignment horizontal="center" vertical="center"/>
    </xf>
    <xf numFmtId="204" fontId="14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0" xfId="0" applyNumberFormat="1" applyFont="1" applyFill="1" applyBorder="1" applyAlignment="1" applyProtection="1">
      <alignment horizontal="center" vertical="center"/>
      <protection hidden="1"/>
    </xf>
    <xf numFmtId="204" fontId="16" fillId="30" borderId="16" xfId="0" applyNumberFormat="1" applyFont="1" applyFill="1" applyBorder="1" applyAlignment="1">
      <alignment horizontal="center" vertical="center"/>
    </xf>
    <xf numFmtId="0" fontId="14" fillId="30" borderId="11" xfId="56" applyFont="1" applyFill="1" applyBorder="1" applyAlignment="1">
      <alignment horizontal="center" vertical="center"/>
      <protection/>
    </xf>
    <xf numFmtId="0" fontId="14" fillId="30" borderId="11" xfId="56" applyFont="1" applyFill="1" applyBorder="1" applyAlignment="1">
      <alignment vertical="center" wrapText="1"/>
      <protection/>
    </xf>
    <xf numFmtId="204" fontId="14" fillId="30" borderId="11" xfId="0" applyNumberFormat="1" applyFont="1" applyFill="1" applyBorder="1" applyAlignment="1" applyProtection="1">
      <alignment horizontal="center" vertical="center"/>
      <protection hidden="1"/>
    </xf>
    <xf numFmtId="204" fontId="14" fillId="30" borderId="11" xfId="0" applyNumberFormat="1" applyFont="1" applyFill="1" applyBorder="1" applyAlignment="1">
      <alignment horizontal="center" vertical="center"/>
    </xf>
    <xf numFmtId="212" fontId="16" fillId="30" borderId="11" xfId="0" applyNumberFormat="1" applyFont="1" applyFill="1" applyBorder="1" applyAlignment="1" applyProtection="1">
      <alignment horizontal="center" vertical="center"/>
      <protection hidden="1"/>
    </xf>
    <xf numFmtId="204" fontId="16" fillId="30" borderId="11" xfId="0" applyNumberFormat="1" applyFont="1" applyFill="1" applyBorder="1" applyAlignment="1">
      <alignment horizontal="center" vertical="center"/>
    </xf>
    <xf numFmtId="0" fontId="14" fillId="30" borderId="12" xfId="56" applyFont="1" applyFill="1" applyBorder="1" applyAlignment="1">
      <alignment horizontal="center" vertical="center"/>
      <protection/>
    </xf>
    <xf numFmtId="0" fontId="14" fillId="30" borderId="0" xfId="56" applyFont="1" applyFill="1" applyBorder="1" applyAlignment="1">
      <alignment vertical="center" wrapText="1"/>
      <protection/>
    </xf>
    <xf numFmtId="204" fontId="14" fillId="30" borderId="12" xfId="0" applyNumberFormat="1" applyFont="1" applyFill="1" applyBorder="1" applyAlignment="1" applyProtection="1">
      <alignment horizontal="center" vertical="center"/>
      <protection hidden="1"/>
    </xf>
    <xf numFmtId="212" fontId="16" fillId="30" borderId="38" xfId="0" applyNumberFormat="1" applyFont="1" applyFill="1" applyBorder="1" applyAlignment="1" applyProtection="1">
      <alignment horizontal="center" vertical="center"/>
      <protection hidden="1"/>
    </xf>
    <xf numFmtId="212" fontId="16" fillId="30" borderId="45" xfId="0" applyNumberFormat="1" applyFont="1" applyFill="1" applyBorder="1" applyAlignment="1" applyProtection="1">
      <alignment horizontal="center" vertical="center"/>
      <protection hidden="1"/>
    </xf>
    <xf numFmtId="204" fontId="16" fillId="30" borderId="12" xfId="0" applyNumberFormat="1" applyFont="1" applyFill="1" applyBorder="1" applyAlignment="1">
      <alignment horizontal="center" vertical="center"/>
    </xf>
    <xf numFmtId="204" fontId="101" fillId="30" borderId="11" xfId="0" applyNumberFormat="1" applyFont="1" applyFill="1" applyBorder="1" applyAlignment="1" applyProtection="1">
      <alignment horizontal="center" vertical="center"/>
      <protection hidden="1"/>
    </xf>
    <xf numFmtId="49" fontId="100" fillId="30" borderId="30" xfId="0" applyNumberFormat="1" applyFont="1" applyFill="1" applyBorder="1" applyAlignment="1" applyProtection="1">
      <alignment horizontal="center" vertical="center"/>
      <protection hidden="1"/>
    </xf>
    <xf numFmtId="0" fontId="113" fillId="30" borderId="17" xfId="0" applyFont="1" applyFill="1" applyBorder="1" applyAlignment="1" applyProtection="1">
      <alignment horizontal="center" vertical="center"/>
      <protection hidden="1"/>
    </xf>
    <xf numFmtId="204" fontId="100" fillId="30" borderId="17" xfId="0" applyNumberFormat="1" applyFont="1" applyFill="1" applyBorder="1" applyAlignment="1" applyProtection="1">
      <alignment horizontal="center" vertical="center"/>
      <protection hidden="1"/>
    </xf>
    <xf numFmtId="204" fontId="104" fillId="30" borderId="17" xfId="0" applyNumberFormat="1" applyFont="1" applyFill="1" applyBorder="1" applyAlignment="1">
      <alignment horizontal="center" vertical="center" wrapText="1" shrinkToFit="1"/>
    </xf>
    <xf numFmtId="212" fontId="115" fillId="30" borderId="17" xfId="0" applyNumberFormat="1" applyFont="1" applyFill="1" applyBorder="1" applyAlignment="1" applyProtection="1">
      <alignment horizontal="center" vertical="center"/>
      <protection hidden="1"/>
    </xf>
    <xf numFmtId="204" fontId="115" fillId="30" borderId="17" xfId="0" applyNumberFormat="1" applyFont="1" applyFill="1" applyBorder="1" applyAlignment="1">
      <alignment horizontal="center" vertical="center"/>
    </xf>
    <xf numFmtId="0" fontId="116" fillId="30" borderId="0" xfId="0" applyFont="1" applyFill="1" applyAlignment="1">
      <alignment horizontal="center" vertical="center"/>
    </xf>
    <xf numFmtId="0" fontId="101" fillId="30" borderId="16" xfId="58" applyFont="1" applyFill="1" applyBorder="1" applyAlignment="1">
      <alignment horizontal="left" wrapText="1"/>
      <protection/>
    </xf>
    <xf numFmtId="204" fontId="101" fillId="30" borderId="16" xfId="0" applyNumberFormat="1" applyFont="1" applyFill="1" applyBorder="1" applyAlignment="1" applyProtection="1">
      <alignment horizontal="center" vertical="center"/>
      <protection hidden="1"/>
    </xf>
    <xf numFmtId="204" fontId="105" fillId="30" borderId="16" xfId="0" applyNumberFormat="1" applyFont="1" applyFill="1" applyBorder="1" applyAlignment="1">
      <alignment horizontal="center" vertical="center" wrapText="1" shrinkToFit="1"/>
    </xf>
    <xf numFmtId="212" fontId="105" fillId="30" borderId="16" xfId="0" applyNumberFormat="1" applyFont="1" applyFill="1" applyBorder="1" applyAlignment="1" applyProtection="1">
      <alignment horizontal="center" vertical="center"/>
      <protection hidden="1"/>
    </xf>
    <xf numFmtId="204" fontId="105" fillId="30" borderId="16" xfId="0" applyNumberFormat="1" applyFont="1" applyFill="1" applyBorder="1" applyAlignment="1">
      <alignment horizontal="center" vertical="center"/>
    </xf>
    <xf numFmtId="0" fontId="109" fillId="30" borderId="0" xfId="0" applyFont="1" applyFill="1" applyAlignment="1">
      <alignment/>
    </xf>
    <xf numFmtId="0" fontId="101" fillId="30" borderId="11" xfId="58" applyFont="1" applyFill="1" applyBorder="1" applyAlignment="1">
      <alignment horizontal="left" wrapText="1"/>
      <protection/>
    </xf>
    <xf numFmtId="204" fontId="105" fillId="30" borderId="11" xfId="0" applyNumberFormat="1" applyFont="1" applyFill="1" applyBorder="1" applyAlignment="1">
      <alignment horizontal="center" vertical="center" wrapText="1" shrinkToFit="1"/>
    </xf>
    <xf numFmtId="212" fontId="105" fillId="30" borderId="11" xfId="0" applyNumberFormat="1" applyFont="1" applyFill="1" applyBorder="1" applyAlignment="1" applyProtection="1">
      <alignment horizontal="center" vertical="center"/>
      <protection hidden="1"/>
    </xf>
    <xf numFmtId="204" fontId="105" fillId="30" borderId="11" xfId="0" applyNumberFormat="1" applyFont="1" applyFill="1" applyBorder="1" applyAlignment="1">
      <alignment horizontal="center" vertical="center"/>
    </xf>
    <xf numFmtId="0" fontId="108" fillId="30" borderId="0" xfId="0" applyFont="1" applyFill="1" applyAlignment="1">
      <alignment/>
    </xf>
    <xf numFmtId="204" fontId="104" fillId="30" borderId="11" xfId="0" applyNumberFormat="1" applyFont="1" applyFill="1" applyBorder="1" applyAlignment="1">
      <alignment horizontal="center" vertical="center" wrapText="1" shrinkToFit="1"/>
    </xf>
    <xf numFmtId="0" fontId="100" fillId="30" borderId="0" xfId="0" applyFont="1" applyFill="1" applyAlignment="1">
      <alignment/>
    </xf>
    <xf numFmtId="204" fontId="101" fillId="30" borderId="12" xfId="0" applyNumberFormat="1" applyFont="1" applyFill="1" applyBorder="1" applyAlignment="1" applyProtection="1">
      <alignment horizontal="center" vertical="center"/>
      <protection hidden="1"/>
    </xf>
    <xf numFmtId="204" fontId="105" fillId="30" borderId="12" xfId="0" applyNumberFormat="1" applyFont="1" applyFill="1" applyBorder="1" applyAlignment="1">
      <alignment horizontal="center" vertical="center" wrapText="1" shrinkToFit="1"/>
    </xf>
    <xf numFmtId="212" fontId="105" fillId="30" borderId="12" xfId="0" applyNumberFormat="1" applyFont="1" applyFill="1" applyBorder="1" applyAlignment="1" applyProtection="1">
      <alignment horizontal="center" vertical="center"/>
      <protection hidden="1"/>
    </xf>
    <xf numFmtId="204" fontId="105" fillId="30" borderId="12" xfId="0" applyNumberFormat="1" applyFont="1" applyFill="1" applyBorder="1" applyAlignment="1">
      <alignment horizontal="center" vertical="center"/>
    </xf>
    <xf numFmtId="0" fontId="100" fillId="30" borderId="17" xfId="58" applyFont="1" applyFill="1" applyBorder="1" applyAlignment="1" quotePrefix="1">
      <alignment horizontal="center" vertical="center"/>
      <protection/>
    </xf>
    <xf numFmtId="0" fontId="100" fillId="30" borderId="17" xfId="58" applyFont="1" applyFill="1" applyBorder="1" applyAlignment="1">
      <alignment horizontal="center" vertical="center"/>
      <protection/>
    </xf>
    <xf numFmtId="212" fontId="104" fillId="30" borderId="17" xfId="0" applyNumberFormat="1" applyFont="1" applyFill="1" applyBorder="1" applyAlignment="1" applyProtection="1">
      <alignment horizontal="center" vertical="center"/>
      <protection hidden="1"/>
    </xf>
    <xf numFmtId="204" fontId="104" fillId="30" borderId="17" xfId="0" applyNumberFormat="1" applyFont="1" applyFill="1" applyBorder="1" applyAlignment="1">
      <alignment horizontal="center" vertical="center"/>
    </xf>
    <xf numFmtId="0" fontId="100" fillId="30" borderId="0" xfId="0" applyFont="1" applyFill="1" applyAlignment="1">
      <alignment horizontal="center" vertical="center"/>
    </xf>
    <xf numFmtId="0" fontId="101" fillId="30" borderId="16" xfId="58" applyFont="1" applyFill="1" applyBorder="1" applyAlignment="1" quotePrefix="1">
      <alignment horizontal="center" vertical="center"/>
      <protection/>
    </xf>
    <xf numFmtId="0" fontId="101" fillId="30" borderId="11" xfId="58" applyFont="1" applyFill="1" applyBorder="1" applyAlignment="1" quotePrefix="1">
      <alignment horizontal="center" vertical="center"/>
      <protection/>
    </xf>
    <xf numFmtId="0" fontId="101" fillId="30" borderId="12" xfId="58" applyFont="1" applyFill="1" applyBorder="1" applyAlignment="1" quotePrefix="1">
      <alignment horizontal="center" vertical="center"/>
      <protection/>
    </xf>
    <xf numFmtId="204" fontId="104" fillId="30" borderId="12" xfId="0" applyNumberFormat="1" applyFont="1" applyFill="1" applyBorder="1" applyAlignment="1">
      <alignment horizontal="center" vertical="center" wrapText="1" shrinkToFit="1"/>
    </xf>
    <xf numFmtId="0" fontId="113" fillId="30" borderId="17" xfId="0" applyFont="1" applyFill="1" applyBorder="1" applyAlignment="1" applyProtection="1">
      <alignment horizontal="center" vertical="center" wrapText="1"/>
      <protection hidden="1"/>
    </xf>
    <xf numFmtId="0" fontId="101" fillId="30" borderId="11" xfId="58" applyFont="1" applyFill="1" applyBorder="1" applyAlignment="1">
      <alignment vertical="center" wrapText="1"/>
      <protection/>
    </xf>
    <xf numFmtId="0" fontId="100" fillId="30" borderId="17" xfId="0" applyFont="1" applyFill="1" applyBorder="1" applyAlignment="1" applyProtection="1">
      <alignment horizontal="center" vertical="top" wrapText="1"/>
      <protection hidden="1"/>
    </xf>
    <xf numFmtId="204" fontId="100" fillId="30" borderId="18" xfId="0" applyNumberFormat="1" applyFont="1" applyFill="1" applyBorder="1" applyAlignment="1" applyProtection="1">
      <alignment horizontal="center" vertical="center"/>
      <protection hidden="1"/>
    </xf>
    <xf numFmtId="204" fontId="105" fillId="30" borderId="17" xfId="0" applyNumberFormat="1" applyFont="1" applyFill="1" applyBorder="1" applyAlignment="1">
      <alignment horizontal="center" vertical="center"/>
    </xf>
    <xf numFmtId="0" fontId="101" fillId="30" borderId="12" xfId="58" applyFont="1" applyFill="1" applyBorder="1" applyAlignment="1">
      <alignment vertical="center" wrapText="1"/>
      <protection/>
    </xf>
    <xf numFmtId="0" fontId="100" fillId="30" borderId="17" xfId="0" applyFont="1" applyFill="1" applyBorder="1" applyAlignment="1" applyProtection="1">
      <alignment horizontal="center" vertical="center" wrapText="1"/>
      <protection hidden="1"/>
    </xf>
    <xf numFmtId="204" fontId="100" fillId="30" borderId="22" xfId="0" applyNumberFormat="1" applyFont="1" applyFill="1" applyBorder="1" applyAlignment="1" applyProtection="1">
      <alignment horizontal="center" vertical="center"/>
      <protection hidden="1"/>
    </xf>
    <xf numFmtId="212" fontId="104" fillId="30" borderId="22" xfId="0" applyNumberFormat="1" applyFont="1" applyFill="1" applyBorder="1" applyAlignment="1" applyProtection="1">
      <alignment horizontal="center" vertical="center"/>
      <protection hidden="1"/>
    </xf>
    <xf numFmtId="204" fontId="104" fillId="30" borderId="39" xfId="0" applyNumberFormat="1" applyFont="1" applyFill="1" applyBorder="1" applyAlignment="1">
      <alignment horizontal="center" vertical="center"/>
    </xf>
    <xf numFmtId="0" fontId="108" fillId="30" borderId="0" xfId="0" applyFont="1" applyFill="1" applyAlignment="1">
      <alignment horizontal="center" vertical="center"/>
    </xf>
    <xf numFmtId="49" fontId="100" fillId="30" borderId="18" xfId="0" applyNumberFormat="1" applyFont="1" applyFill="1" applyBorder="1" applyAlignment="1" applyProtection="1">
      <alignment horizontal="center" vertical="center"/>
      <protection hidden="1"/>
    </xf>
    <xf numFmtId="204" fontId="104" fillId="30" borderId="22" xfId="0" applyNumberFormat="1" applyFont="1" applyFill="1" applyBorder="1" applyAlignment="1">
      <alignment horizontal="center" vertical="center" wrapText="1" shrinkToFit="1"/>
    </xf>
    <xf numFmtId="0" fontId="108" fillId="30" borderId="0" xfId="0" applyFont="1" applyFill="1" applyBorder="1" applyAlignment="1">
      <alignment horizontal="center" vertical="center"/>
    </xf>
    <xf numFmtId="203" fontId="100" fillId="30" borderId="17" xfId="0" applyNumberFormat="1" applyFont="1" applyFill="1" applyBorder="1" applyAlignment="1" applyProtection="1">
      <alignment horizontal="center" vertical="center" wrapText="1"/>
      <protection hidden="1"/>
    </xf>
    <xf numFmtId="49" fontId="100" fillId="30" borderId="22" xfId="0" applyNumberFormat="1" applyFont="1" applyFill="1" applyBorder="1" applyAlignment="1" applyProtection="1">
      <alignment horizontal="center" vertical="center" wrapText="1"/>
      <protection hidden="1"/>
    </xf>
    <xf numFmtId="0" fontId="109" fillId="30" borderId="0" xfId="0" applyFont="1" applyFill="1" applyAlignment="1">
      <alignment vertical="center"/>
    </xf>
    <xf numFmtId="203" fontId="110" fillId="30" borderId="20" xfId="0" applyNumberFormat="1" applyFont="1" applyFill="1" applyBorder="1" applyAlignment="1" applyProtection="1">
      <alignment horizontal="center" vertical="center" wrapText="1"/>
      <protection hidden="1"/>
    </xf>
    <xf numFmtId="10" fontId="110" fillId="30" borderId="45" xfId="0" applyNumberFormat="1" applyFont="1" applyFill="1" applyBorder="1" applyAlignment="1" applyProtection="1">
      <alignment horizontal="left" vertical="top" wrapText="1"/>
      <protection hidden="1"/>
    </xf>
    <xf numFmtId="204" fontId="110" fillId="30" borderId="60" xfId="0" applyNumberFormat="1" applyFont="1" applyFill="1" applyBorder="1" applyAlignment="1" applyProtection="1">
      <alignment horizontal="center" vertical="center" wrapText="1"/>
      <protection hidden="1"/>
    </xf>
    <xf numFmtId="204" fontId="110" fillId="30" borderId="0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0" xfId="0" applyNumberFormat="1" applyFont="1" applyFill="1" applyBorder="1" applyAlignment="1">
      <alignment horizontal="center" vertical="center" wrapText="1" shrinkToFit="1"/>
    </xf>
    <xf numFmtId="212" fontId="117" fillId="30" borderId="60" xfId="0" applyNumberFormat="1" applyFont="1" applyFill="1" applyBorder="1" applyAlignment="1" applyProtection="1">
      <alignment horizontal="center" vertical="center"/>
      <protection hidden="1"/>
    </xf>
    <xf numFmtId="212" fontId="115" fillId="30" borderId="60" xfId="0" applyNumberFormat="1" applyFont="1" applyFill="1" applyBorder="1" applyAlignment="1" applyProtection="1">
      <alignment horizontal="center" vertical="center"/>
      <protection hidden="1"/>
    </xf>
    <xf numFmtId="204" fontId="117" fillId="30" borderId="38" xfId="0" applyNumberFormat="1" applyFont="1" applyFill="1" applyBorder="1" applyAlignment="1">
      <alignment horizontal="center" vertical="center"/>
    </xf>
    <xf numFmtId="0" fontId="112" fillId="30" borderId="0" xfId="0" applyFont="1" applyFill="1" applyAlignment="1">
      <alignment/>
    </xf>
    <xf numFmtId="49" fontId="100" fillId="30" borderId="13" xfId="0" applyNumberFormat="1" applyFont="1" applyFill="1" applyBorder="1" applyAlignment="1" applyProtection="1">
      <alignment horizontal="center" vertical="center" wrapText="1"/>
      <protection hidden="1"/>
    </xf>
    <xf numFmtId="10" fontId="100" fillId="30" borderId="29" xfId="0" applyNumberFormat="1" applyFont="1" applyFill="1" applyBorder="1" applyAlignment="1" applyProtection="1">
      <alignment horizontal="left" vertical="center" wrapText="1"/>
      <protection hidden="1"/>
    </xf>
    <xf numFmtId="204" fontId="100" fillId="30" borderId="17" xfId="0" applyNumberFormat="1" applyFont="1" applyFill="1" applyBorder="1" applyAlignment="1" applyProtection="1">
      <alignment horizontal="center" vertical="center" wrapText="1"/>
      <protection hidden="1"/>
    </xf>
    <xf numFmtId="212" fontId="105" fillId="30" borderId="17" xfId="0" applyNumberFormat="1" applyFont="1" applyFill="1" applyBorder="1" applyAlignment="1" applyProtection="1">
      <alignment horizontal="center" vertical="center"/>
      <protection hidden="1"/>
    </xf>
    <xf numFmtId="204" fontId="105" fillId="30" borderId="39" xfId="0" applyNumberFormat="1" applyFont="1" applyFill="1" applyBorder="1" applyAlignment="1">
      <alignment horizontal="center" vertical="center"/>
    </xf>
    <xf numFmtId="49" fontId="101" fillId="30" borderId="16" xfId="0" applyNumberFormat="1" applyFont="1" applyFill="1" applyBorder="1" applyAlignment="1" applyProtection="1">
      <alignment horizontal="center" vertical="center" wrapText="1"/>
      <protection hidden="1"/>
    </xf>
    <xf numFmtId="10" fontId="110" fillId="30" borderId="16" xfId="0" applyNumberFormat="1" applyFont="1" applyFill="1" applyBorder="1" applyAlignment="1" applyProtection="1">
      <alignment horizontal="left" vertical="top" wrapText="1"/>
      <protection hidden="1"/>
    </xf>
    <xf numFmtId="204" fontId="110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6" xfId="0" applyNumberFormat="1" applyFont="1" applyFill="1" applyBorder="1" applyAlignment="1">
      <alignment horizontal="center" vertical="center" wrapText="1" shrinkToFit="1"/>
    </xf>
    <xf numFmtId="212" fontId="117" fillId="30" borderId="16" xfId="0" applyNumberFormat="1" applyFont="1" applyFill="1" applyBorder="1" applyAlignment="1" applyProtection="1">
      <alignment horizontal="center" vertical="center"/>
      <protection hidden="1"/>
    </xf>
    <xf numFmtId="212" fontId="115" fillId="30" borderId="16" xfId="0" applyNumberFormat="1" applyFont="1" applyFill="1" applyBorder="1" applyAlignment="1" applyProtection="1">
      <alignment horizontal="center" vertical="center"/>
      <protection hidden="1"/>
    </xf>
    <xf numFmtId="204" fontId="117" fillId="30" borderId="16" xfId="0" applyNumberFormat="1" applyFont="1" applyFill="1" applyBorder="1" applyAlignment="1">
      <alignment horizontal="center" vertical="center"/>
    </xf>
    <xf numFmtId="204" fontId="101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1" fillId="30" borderId="12" xfId="0" applyNumberFormat="1" applyFont="1" applyFill="1" applyBorder="1" applyAlignment="1" applyProtection="1">
      <alignment horizontal="center" vertical="center" wrapText="1"/>
      <protection hidden="1"/>
    </xf>
    <xf numFmtId="212" fontId="104" fillId="30" borderId="12" xfId="0" applyNumberFormat="1" applyFont="1" applyFill="1" applyBorder="1" applyAlignment="1" applyProtection="1">
      <alignment horizontal="center" vertical="center"/>
      <protection hidden="1"/>
    </xf>
    <xf numFmtId="203" fontId="100" fillId="30" borderId="17" xfId="0" applyNumberFormat="1" applyFont="1" applyFill="1" applyBorder="1" applyAlignment="1" applyProtection="1">
      <alignment horizontal="right" vertical="center"/>
      <protection hidden="1"/>
    </xf>
    <xf numFmtId="204" fontId="100" fillId="30" borderId="39" xfId="0" applyNumberFormat="1" applyFont="1" applyFill="1" applyBorder="1" applyAlignment="1" applyProtection="1">
      <alignment horizontal="center" vertical="center"/>
      <protection hidden="1"/>
    </xf>
    <xf numFmtId="204" fontId="104" fillId="30" borderId="15" xfId="0" applyNumberFormat="1" applyFont="1" applyFill="1" applyBorder="1" applyAlignment="1">
      <alignment horizontal="center" vertical="center" wrapText="1" shrinkToFit="1"/>
    </xf>
    <xf numFmtId="212" fontId="104" fillId="30" borderId="18" xfId="0" applyNumberFormat="1" applyFont="1" applyFill="1" applyBorder="1" applyAlignment="1" applyProtection="1">
      <alignment horizontal="center" vertical="center"/>
      <protection hidden="1"/>
    </xf>
    <xf numFmtId="204" fontId="104" fillId="30" borderId="14" xfId="0" applyNumberFormat="1" applyFont="1" applyFill="1" applyBorder="1" applyAlignment="1">
      <alignment horizontal="center" vertical="center" wrapText="1" shrinkToFit="1"/>
    </xf>
    <xf numFmtId="0" fontId="100" fillId="30" borderId="16" xfId="0" applyFont="1" applyFill="1" applyBorder="1" applyAlignment="1" quotePrefix="1">
      <alignment horizontal="center"/>
    </xf>
    <xf numFmtId="0" fontId="100" fillId="30" borderId="16" xfId="0" applyFont="1" applyFill="1" applyBorder="1" applyAlignment="1">
      <alignment horizontal="center"/>
    </xf>
    <xf numFmtId="204" fontId="100" fillId="30" borderId="16" xfId="0" applyNumberFormat="1" applyFont="1" applyFill="1" applyBorder="1" applyAlignment="1" applyProtection="1">
      <alignment horizontal="center" vertical="center"/>
      <protection hidden="1"/>
    </xf>
    <xf numFmtId="212" fontId="104" fillId="30" borderId="16" xfId="0" applyNumberFormat="1" applyFont="1" applyFill="1" applyBorder="1" applyAlignment="1" applyProtection="1">
      <alignment horizontal="center" vertical="center"/>
      <protection hidden="1"/>
    </xf>
    <xf numFmtId="204" fontId="104" fillId="30" borderId="16" xfId="0" applyNumberFormat="1" applyFont="1" applyFill="1" applyBorder="1" applyAlignment="1">
      <alignment horizontal="center" vertical="center"/>
    </xf>
    <xf numFmtId="0" fontId="108" fillId="30" borderId="0" xfId="0" applyFont="1" applyFill="1" applyAlignment="1">
      <alignment vertical="center"/>
    </xf>
    <xf numFmtId="0" fontId="100" fillId="30" borderId="11" xfId="0" applyFont="1" applyFill="1" applyBorder="1" applyAlignment="1" quotePrefix="1">
      <alignment horizontal="center"/>
    </xf>
    <xf numFmtId="0" fontId="100" fillId="30" borderId="11" xfId="0" applyFont="1" applyFill="1" applyBorder="1" applyAlignment="1">
      <alignment/>
    </xf>
    <xf numFmtId="204" fontId="100" fillId="30" borderId="11" xfId="0" applyNumberFormat="1" applyFont="1" applyFill="1" applyBorder="1" applyAlignment="1" applyProtection="1">
      <alignment horizontal="center" vertical="center"/>
      <protection hidden="1"/>
    </xf>
    <xf numFmtId="204" fontId="104" fillId="30" borderId="11" xfId="0" applyNumberFormat="1" applyFont="1" applyFill="1" applyBorder="1" applyAlignment="1">
      <alignment horizontal="center" vertical="center"/>
    </xf>
    <xf numFmtId="0" fontId="105" fillId="30" borderId="11" xfId="0" applyFont="1" applyFill="1" applyBorder="1" applyAlignment="1" quotePrefix="1">
      <alignment horizontal="center"/>
    </xf>
    <xf numFmtId="0" fontId="105" fillId="30" borderId="11" xfId="0" applyFont="1" applyFill="1" applyBorder="1" applyAlignment="1">
      <alignment/>
    </xf>
    <xf numFmtId="0" fontId="101" fillId="30" borderId="11" xfId="0" applyFont="1" applyFill="1" applyBorder="1" applyAlignment="1" quotePrefix="1">
      <alignment horizontal="center"/>
    </xf>
    <xf numFmtId="0" fontId="101" fillId="30" borderId="11" xfId="0" applyFont="1" applyFill="1" applyBorder="1" applyAlignment="1">
      <alignment/>
    </xf>
    <xf numFmtId="0" fontId="100" fillId="30" borderId="11" xfId="0" applyFont="1" applyFill="1" applyBorder="1" applyAlignment="1" quotePrefix="1">
      <alignment horizontal="center" vertical="center"/>
    </xf>
    <xf numFmtId="0" fontId="100" fillId="30" borderId="11" xfId="0" applyFont="1" applyFill="1" applyBorder="1" applyAlignment="1">
      <alignment wrapText="1"/>
    </xf>
    <xf numFmtId="0" fontId="105" fillId="30" borderId="11" xfId="0" applyFont="1" applyFill="1" applyBorder="1" applyAlignment="1" quotePrefix="1">
      <alignment horizontal="center" vertical="center"/>
    </xf>
    <xf numFmtId="0" fontId="105" fillId="30" borderId="11" xfId="0" applyFont="1" applyFill="1" applyBorder="1" applyAlignment="1">
      <alignment wrapText="1"/>
    </xf>
    <xf numFmtId="0" fontId="105" fillId="30" borderId="11" xfId="0" applyFont="1" applyFill="1" applyBorder="1" applyAlignment="1">
      <alignment horizontal="left" vertical="center"/>
    </xf>
    <xf numFmtId="0" fontId="100" fillId="30" borderId="12" xfId="0" applyFont="1" applyFill="1" applyBorder="1" applyAlignment="1">
      <alignment horizontal="left" vertical="center"/>
    </xf>
    <xf numFmtId="204" fontId="100" fillId="30" borderId="12" xfId="0" applyNumberFormat="1" applyFont="1" applyFill="1" applyBorder="1" applyAlignment="1" applyProtection="1">
      <alignment horizontal="center" vertical="center"/>
      <protection hidden="1"/>
    </xf>
    <xf numFmtId="204" fontId="104" fillId="30" borderId="12" xfId="0" applyNumberFormat="1" applyFont="1" applyFill="1" applyBorder="1" applyAlignment="1">
      <alignment horizontal="center" vertical="center"/>
    </xf>
    <xf numFmtId="0" fontId="100" fillId="30" borderId="21" xfId="0" applyFont="1" applyFill="1" applyBorder="1" applyAlignment="1" quotePrefix="1">
      <alignment horizontal="center" vertical="center"/>
    </xf>
    <xf numFmtId="0" fontId="100" fillId="30" borderId="33" xfId="0" applyFont="1" applyFill="1" applyBorder="1" applyAlignment="1">
      <alignment horizontal="left" vertical="center"/>
    </xf>
    <xf numFmtId="204" fontId="100" fillId="30" borderId="48" xfId="0" applyNumberFormat="1" applyFont="1" applyFill="1" applyBorder="1" applyAlignment="1" applyProtection="1">
      <alignment horizontal="center" vertical="center"/>
      <protection hidden="1"/>
    </xf>
    <xf numFmtId="204" fontId="100" fillId="30" borderId="21" xfId="0" applyNumberFormat="1" applyFont="1" applyFill="1" applyBorder="1" applyAlignment="1" applyProtection="1">
      <alignment horizontal="center" vertical="center"/>
      <protection hidden="1"/>
    </xf>
    <xf numFmtId="204" fontId="100" fillId="30" borderId="33" xfId="0" applyNumberFormat="1" applyFont="1" applyFill="1" applyBorder="1" applyAlignment="1" applyProtection="1">
      <alignment horizontal="center" vertical="center"/>
      <protection hidden="1"/>
    </xf>
    <xf numFmtId="204" fontId="100" fillId="30" borderId="44" xfId="0" applyNumberFormat="1" applyFont="1" applyFill="1" applyBorder="1" applyAlignment="1" applyProtection="1">
      <alignment horizontal="center" vertical="center"/>
      <protection hidden="1"/>
    </xf>
    <xf numFmtId="204" fontId="104" fillId="30" borderId="33" xfId="0" applyNumberFormat="1" applyFont="1" applyFill="1" applyBorder="1" applyAlignment="1">
      <alignment horizontal="center" vertical="center" wrapText="1" shrinkToFit="1"/>
    </xf>
    <xf numFmtId="212" fontId="104" fillId="30" borderId="44" xfId="0" applyNumberFormat="1" applyFont="1" applyFill="1" applyBorder="1" applyAlignment="1" applyProtection="1">
      <alignment horizontal="center" vertical="center"/>
      <protection hidden="1"/>
    </xf>
    <xf numFmtId="212" fontId="104" fillId="30" borderId="33" xfId="0" applyNumberFormat="1" applyFont="1" applyFill="1" applyBorder="1" applyAlignment="1" applyProtection="1">
      <alignment horizontal="center" vertical="center"/>
      <protection hidden="1"/>
    </xf>
    <xf numFmtId="204" fontId="104" fillId="30" borderId="33" xfId="0" applyNumberFormat="1" applyFont="1" applyFill="1" applyBorder="1" applyAlignment="1">
      <alignment horizontal="center" vertical="center"/>
    </xf>
    <xf numFmtId="49" fontId="101" fillId="30" borderId="17" xfId="0" applyNumberFormat="1" applyFont="1" applyFill="1" applyBorder="1" applyAlignment="1" applyProtection="1">
      <alignment horizontal="center" vertical="center" wrapText="1"/>
      <protection hidden="1"/>
    </xf>
    <xf numFmtId="0" fontId="101" fillId="30" borderId="17" xfId="0" applyFont="1" applyFill="1" applyBorder="1" applyAlignment="1" applyProtection="1">
      <alignment horizontal="left" vertical="center" wrapText="1"/>
      <protection hidden="1"/>
    </xf>
    <xf numFmtId="204" fontId="101" fillId="30" borderId="17" xfId="0" applyNumberFormat="1" applyFont="1" applyFill="1" applyBorder="1" applyAlignment="1" applyProtection="1">
      <alignment horizontal="center" vertical="center"/>
      <protection hidden="1"/>
    </xf>
    <xf numFmtId="204" fontId="105" fillId="30" borderId="17" xfId="0" applyNumberFormat="1" applyFont="1" applyFill="1" applyBorder="1" applyAlignment="1" applyProtection="1">
      <alignment horizontal="center" vertical="center" wrapText="1"/>
      <protection/>
    </xf>
    <xf numFmtId="204" fontId="105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5" fillId="30" borderId="17" xfId="0" applyNumberFormat="1" applyFont="1" applyFill="1" applyBorder="1" applyAlignment="1" applyProtection="1">
      <alignment horizontal="center" vertical="center"/>
      <protection hidden="1"/>
    </xf>
    <xf numFmtId="0" fontId="109" fillId="30" borderId="0" xfId="0" applyFont="1" applyFill="1" applyAlignment="1">
      <alignment horizontal="center" vertical="center"/>
    </xf>
    <xf numFmtId="204" fontId="106" fillId="30" borderId="16" xfId="0" applyNumberFormat="1" applyFont="1" applyFill="1" applyBorder="1" applyAlignment="1">
      <alignment horizontal="right" wrapText="1" shrinkToFit="1"/>
    </xf>
    <xf numFmtId="204" fontId="106" fillId="30" borderId="16" xfId="0" applyNumberFormat="1" applyFont="1" applyFill="1" applyBorder="1" applyAlignment="1">
      <alignment/>
    </xf>
    <xf numFmtId="0" fontId="114" fillId="30" borderId="16" xfId="0" applyFont="1" applyFill="1" applyBorder="1" applyAlignment="1">
      <alignment/>
    </xf>
    <xf numFmtId="204" fontId="106" fillId="30" borderId="16" xfId="0" applyNumberFormat="1" applyFont="1" applyFill="1" applyBorder="1" applyAlignment="1">
      <alignment horizontal="right"/>
    </xf>
    <xf numFmtId="204" fontId="106" fillId="30" borderId="11" xfId="0" applyNumberFormat="1" applyFont="1" applyFill="1" applyBorder="1" applyAlignment="1">
      <alignment horizontal="right" wrapText="1" shrinkToFit="1"/>
    </xf>
    <xf numFmtId="204" fontId="106" fillId="30" borderId="11" xfId="0" applyNumberFormat="1" applyFont="1" applyFill="1" applyBorder="1" applyAlignment="1">
      <alignment horizontal="right"/>
    </xf>
    <xf numFmtId="204" fontId="101" fillId="30" borderId="0" xfId="0" applyNumberFormat="1" applyFont="1" applyFill="1" applyBorder="1" applyAlignment="1">
      <alignment horizontal="right" wrapText="1" shrinkToFit="1"/>
    </xf>
    <xf numFmtId="204" fontId="101" fillId="30" borderId="0" xfId="0" applyNumberFormat="1" applyFont="1" applyFill="1" applyBorder="1" applyAlignment="1">
      <alignment horizontal="right"/>
    </xf>
    <xf numFmtId="204" fontId="101" fillId="30" borderId="45" xfId="0" applyNumberFormat="1" applyFont="1" applyFill="1" applyBorder="1" applyAlignment="1">
      <alignment horizontal="right"/>
    </xf>
    <xf numFmtId="204" fontId="100" fillId="30" borderId="18" xfId="0" applyNumberFormat="1" applyFont="1" applyFill="1" applyBorder="1" applyAlignment="1" applyProtection="1">
      <alignment horizontal="right" vertical="center" wrapText="1"/>
      <protection hidden="1"/>
    </xf>
    <xf numFmtId="204" fontId="100" fillId="30" borderId="17" xfId="0" applyNumberFormat="1" applyFont="1" applyFill="1" applyBorder="1" applyAlignment="1" applyProtection="1">
      <alignment horizontal="right" vertical="center" wrapText="1"/>
      <protection hidden="1"/>
    </xf>
    <xf numFmtId="204" fontId="100" fillId="30" borderId="22" xfId="0" applyNumberFormat="1" applyFont="1" applyFill="1" applyBorder="1" applyAlignment="1" applyProtection="1">
      <alignment horizontal="right" vertical="center" wrapText="1"/>
      <protection hidden="1"/>
    </xf>
    <xf numFmtId="49" fontId="106" fillId="30" borderId="60" xfId="0" applyNumberFormat="1" applyFont="1" applyFill="1" applyBorder="1" applyAlignment="1" applyProtection="1">
      <alignment horizontal="right" vertical="top"/>
      <protection/>
    </xf>
    <xf numFmtId="0" fontId="106" fillId="30" borderId="30" xfId="0" applyFont="1" applyFill="1" applyBorder="1" applyAlignment="1" applyProtection="1">
      <alignment horizontal="left" vertical="top" wrapText="1"/>
      <protection/>
    </xf>
    <xf numFmtId="204" fontId="106" fillId="30" borderId="50" xfId="0" applyNumberFormat="1" applyFont="1" applyFill="1" applyBorder="1" applyAlignment="1">
      <alignment horizontal="right" wrapText="1" shrinkToFit="1"/>
    </xf>
    <xf numFmtId="204" fontId="118" fillId="30" borderId="20" xfId="0" applyNumberFormat="1" applyFont="1" applyFill="1" applyBorder="1" applyAlignment="1">
      <alignment horizontal="center" vertical="center" wrapText="1" shrinkToFit="1"/>
    </xf>
    <xf numFmtId="212" fontId="118" fillId="30" borderId="20" xfId="0" applyNumberFormat="1" applyFont="1" applyFill="1" applyBorder="1" applyAlignment="1" applyProtection="1">
      <alignment horizontal="center" vertical="center"/>
      <protection hidden="1"/>
    </xf>
    <xf numFmtId="4" fontId="118" fillId="30" borderId="20" xfId="0" applyNumberFormat="1" applyFont="1" applyFill="1" applyBorder="1" applyAlignment="1" applyProtection="1">
      <alignment horizontal="center" vertical="center"/>
      <protection hidden="1"/>
    </xf>
    <xf numFmtId="204" fontId="118" fillId="30" borderId="20" xfId="0" applyNumberFormat="1" applyFont="1" applyFill="1" applyBorder="1" applyAlignment="1">
      <alignment horizontal="center" vertical="center"/>
    </xf>
    <xf numFmtId="0" fontId="114" fillId="30" borderId="0" xfId="0" applyFont="1" applyFill="1" applyAlignment="1">
      <alignment/>
    </xf>
    <xf numFmtId="0" fontId="106" fillId="30" borderId="60" xfId="0" applyFont="1" applyFill="1" applyBorder="1" applyAlignment="1" applyProtection="1">
      <alignment horizontal="left" vertical="top" wrapText="1"/>
      <protection/>
    </xf>
    <xf numFmtId="204" fontId="106" fillId="30" borderId="49" xfId="0" applyNumberFormat="1" applyFont="1" applyFill="1" applyBorder="1" applyAlignment="1">
      <alignment horizontal="right" wrapText="1" shrinkToFit="1"/>
    </xf>
    <xf numFmtId="204" fontId="118" fillId="30" borderId="12" xfId="0" applyNumberFormat="1" applyFont="1" applyFill="1" applyBorder="1" applyAlignment="1">
      <alignment horizontal="center" vertical="center" wrapText="1" shrinkToFit="1"/>
    </xf>
    <xf numFmtId="212" fontId="118" fillId="30" borderId="12" xfId="0" applyNumberFormat="1" applyFont="1" applyFill="1" applyBorder="1" applyAlignment="1" applyProtection="1">
      <alignment horizontal="center" vertical="center"/>
      <protection hidden="1"/>
    </xf>
    <xf numFmtId="4" fontId="118" fillId="30" borderId="12" xfId="0" applyNumberFormat="1" applyFont="1" applyFill="1" applyBorder="1" applyAlignment="1" applyProtection="1">
      <alignment horizontal="center" vertical="center"/>
      <protection hidden="1"/>
    </xf>
    <xf numFmtId="204" fontId="118" fillId="30" borderId="12" xfId="0" applyNumberFormat="1" applyFont="1" applyFill="1" applyBorder="1" applyAlignment="1">
      <alignment horizontal="center" vertical="center"/>
    </xf>
    <xf numFmtId="49" fontId="118" fillId="30" borderId="60" xfId="0" applyNumberFormat="1" applyFont="1" applyFill="1" applyBorder="1" applyAlignment="1" applyProtection="1">
      <alignment horizontal="right" vertical="top"/>
      <protection/>
    </xf>
    <xf numFmtId="0" fontId="118" fillId="30" borderId="60" xfId="0" applyFont="1" applyFill="1" applyBorder="1" applyAlignment="1" applyProtection="1">
      <alignment horizontal="left" vertical="top" wrapText="1"/>
      <protection/>
    </xf>
    <xf numFmtId="204" fontId="118" fillId="30" borderId="49" xfId="0" applyNumberFormat="1" applyFont="1" applyFill="1" applyBorder="1" applyAlignment="1">
      <alignment horizontal="right" wrapText="1" shrinkToFit="1"/>
    </xf>
    <xf numFmtId="204" fontId="118" fillId="30" borderId="11" xfId="0" applyNumberFormat="1" applyFont="1" applyFill="1" applyBorder="1" applyAlignment="1">
      <alignment horizontal="right" wrapText="1" shrinkToFit="1"/>
    </xf>
    <xf numFmtId="204" fontId="118" fillId="30" borderId="11" xfId="0" applyNumberFormat="1" applyFont="1" applyFill="1" applyBorder="1" applyAlignment="1">
      <alignment horizontal="right"/>
    </xf>
    <xf numFmtId="0" fontId="119" fillId="30" borderId="0" xfId="0" applyFont="1" applyFill="1" applyAlignment="1">
      <alignment/>
    </xf>
    <xf numFmtId="49" fontId="106" fillId="30" borderId="19" xfId="0" applyNumberFormat="1" applyFont="1" applyFill="1" applyBorder="1" applyAlignment="1" applyProtection="1">
      <alignment horizontal="right" vertical="top"/>
      <protection/>
    </xf>
    <xf numFmtId="0" fontId="106" fillId="30" borderId="19" xfId="0" applyFont="1" applyFill="1" applyBorder="1" applyAlignment="1" applyProtection="1">
      <alignment horizontal="left" vertical="top" wrapText="1"/>
      <protection/>
    </xf>
    <xf numFmtId="204" fontId="118" fillId="30" borderId="12" xfId="0" applyNumberFormat="1" applyFont="1" applyFill="1" applyBorder="1" applyAlignment="1">
      <alignment horizontal="center" wrapText="1" shrinkToFit="1"/>
    </xf>
    <xf numFmtId="212" fontId="118" fillId="30" borderId="12" xfId="0" applyNumberFormat="1" applyFont="1" applyFill="1" applyBorder="1" applyAlignment="1" applyProtection="1">
      <alignment horizontal="center"/>
      <protection hidden="1"/>
    </xf>
    <xf numFmtId="4" fontId="118" fillId="30" borderId="12" xfId="0" applyNumberFormat="1" applyFont="1" applyFill="1" applyBorder="1" applyAlignment="1" applyProtection="1">
      <alignment horizontal="center"/>
      <protection hidden="1"/>
    </xf>
    <xf numFmtId="204" fontId="118" fillId="30" borderId="12" xfId="0" applyNumberFormat="1" applyFont="1" applyFill="1" applyBorder="1" applyAlignment="1">
      <alignment horizontal="center"/>
    </xf>
    <xf numFmtId="49" fontId="110" fillId="30" borderId="36" xfId="0" applyNumberFormat="1" applyFont="1" applyFill="1" applyBorder="1" applyAlignment="1" applyProtection="1">
      <alignment horizontal="right" vertical="top"/>
      <protection/>
    </xf>
    <xf numFmtId="0" fontId="110" fillId="30" borderId="20" xfId="0" applyFont="1" applyFill="1" applyBorder="1" applyAlignment="1" applyProtection="1">
      <alignment horizontal="left" vertical="top" wrapText="1"/>
      <protection/>
    </xf>
    <xf numFmtId="204" fontId="101" fillId="30" borderId="20" xfId="0" applyNumberFormat="1" applyFont="1" applyFill="1" applyBorder="1" applyAlignment="1">
      <alignment horizontal="right" wrapText="1" shrinkToFit="1"/>
    </xf>
    <xf numFmtId="204" fontId="111" fillId="30" borderId="12" xfId="0" applyNumberFormat="1" applyFont="1" applyFill="1" applyBorder="1" applyAlignment="1">
      <alignment horizontal="center" vertical="center" wrapText="1" shrinkToFit="1"/>
    </xf>
    <xf numFmtId="212" fontId="111" fillId="30" borderId="12" xfId="0" applyNumberFormat="1" applyFont="1" applyFill="1" applyBorder="1" applyAlignment="1" applyProtection="1">
      <alignment horizontal="center" vertical="center"/>
      <protection hidden="1"/>
    </xf>
    <xf numFmtId="4" fontId="111" fillId="30" borderId="12" xfId="0" applyNumberFormat="1" applyFont="1" applyFill="1" applyBorder="1" applyAlignment="1" applyProtection="1">
      <alignment horizontal="center" vertical="center"/>
      <protection hidden="1"/>
    </xf>
    <xf numFmtId="204" fontId="111" fillId="30" borderId="12" xfId="0" applyNumberFormat="1" applyFont="1" applyFill="1" applyBorder="1" applyAlignment="1">
      <alignment horizontal="center" vertical="center"/>
    </xf>
    <xf numFmtId="204" fontId="111" fillId="30" borderId="17" xfId="0" applyNumberFormat="1" applyFont="1" applyFill="1" applyBorder="1" applyAlignment="1">
      <alignment horizontal="center" vertical="center" wrapText="1" shrinkToFit="1"/>
    </xf>
    <xf numFmtId="212" fontId="111" fillId="30" borderId="17" xfId="0" applyNumberFormat="1" applyFont="1" applyFill="1" applyBorder="1" applyAlignment="1" applyProtection="1">
      <alignment horizontal="center" vertical="center"/>
      <protection hidden="1"/>
    </xf>
    <xf numFmtId="4" fontId="111" fillId="30" borderId="17" xfId="0" applyNumberFormat="1" applyFont="1" applyFill="1" applyBorder="1" applyAlignment="1" applyProtection="1">
      <alignment horizontal="center" vertical="center"/>
      <protection hidden="1"/>
    </xf>
    <xf numFmtId="204" fontId="111" fillId="30" borderId="17" xfId="0" applyNumberFormat="1" applyFont="1" applyFill="1" applyBorder="1" applyAlignment="1">
      <alignment horizontal="center" vertical="center"/>
    </xf>
    <xf numFmtId="0" fontId="101" fillId="30" borderId="11" xfId="0" applyFont="1" applyFill="1" applyBorder="1" applyAlignment="1">
      <alignment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top" wrapText="1"/>
      <protection locked="0"/>
    </xf>
    <xf numFmtId="0" fontId="113" fillId="30" borderId="18" xfId="0" applyFont="1" applyFill="1" applyBorder="1" applyAlignment="1" applyProtection="1">
      <alignment horizontal="center" vertical="center" wrapText="1"/>
      <protection hidden="1"/>
    </xf>
    <xf numFmtId="0" fontId="120" fillId="30" borderId="39" xfId="0" applyFont="1" applyFill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0" fillId="0" borderId="27" xfId="0" applyBorder="1" applyAlignment="1">
      <alignment horizontal="center" vertical="center" wrapText="1" shrinkToFit="1"/>
    </xf>
    <xf numFmtId="0" fontId="110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10" fillId="0" borderId="0" xfId="0" applyFont="1" applyFill="1" applyAlignment="1">
      <alignment wrapText="1"/>
    </xf>
    <xf numFmtId="0" fontId="113" fillId="0" borderId="24" xfId="0" applyFont="1" applyFill="1" applyBorder="1" applyAlignment="1" applyProtection="1">
      <alignment horizontal="center" vertical="center" wrapText="1"/>
      <protection/>
    </xf>
    <xf numFmtId="0" fontId="120" fillId="0" borderId="24" xfId="0" applyFont="1" applyFill="1" applyBorder="1" applyAlignment="1">
      <alignment vertical="center" wrapText="1"/>
    </xf>
    <xf numFmtId="0" fontId="120" fillId="0" borderId="61" xfId="0" applyFont="1" applyFill="1" applyBorder="1" applyAlignment="1">
      <alignment vertical="center" wrapText="1"/>
    </xf>
    <xf numFmtId="0" fontId="113" fillId="30" borderId="18" xfId="0" applyFont="1" applyFill="1" applyBorder="1" applyAlignment="1" applyProtection="1">
      <alignment horizontal="center" vertical="center" wrapText="1"/>
      <protection locked="0"/>
    </xf>
    <xf numFmtId="0" fontId="120" fillId="30" borderId="22" xfId="0" applyFont="1" applyFill="1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22" xfId="0" applyBorder="1" applyAlignment="1">
      <alignment horizontal="center" vertical="center"/>
    </xf>
    <xf numFmtId="203" fontId="113" fillId="0" borderId="18" xfId="0" applyNumberFormat="1" applyFont="1" applyFill="1" applyBorder="1" applyAlignment="1" applyProtection="1">
      <alignment horizontal="center" vertical="center"/>
      <protection hidden="1"/>
    </xf>
    <xf numFmtId="0" fontId="121" fillId="0" borderId="22" xfId="0" applyFont="1" applyFill="1" applyBorder="1" applyAlignment="1">
      <alignment horizontal="center" vertical="center"/>
    </xf>
    <xf numFmtId="0" fontId="120" fillId="0" borderId="39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showZeros="0" tabSelected="1" view="pageBreakPreview" zoomScale="75" zoomScaleNormal="75" zoomScaleSheetLayoutView="75" zoomScalePageLayoutView="0" workbookViewId="0" topLeftCell="A1">
      <pane xSplit="2" ySplit="5" topLeftCell="C2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" sqref="H1:K1"/>
    </sheetView>
  </sheetViews>
  <sheetFormatPr defaultColWidth="9.00390625" defaultRowHeight="12.75"/>
  <cols>
    <col min="1" max="1" width="15.625" style="2" customWidth="1"/>
    <col min="2" max="2" width="64.625" style="2" customWidth="1"/>
    <col min="3" max="3" width="15.125" style="84" customWidth="1"/>
    <col min="4" max="4" width="16.875" style="84" customWidth="1"/>
    <col min="5" max="6" width="17.25390625" style="86" customWidth="1"/>
    <col min="7" max="7" width="17.875" style="86" customWidth="1"/>
    <col min="8" max="8" width="17.00390625" style="88" customWidth="1"/>
    <col min="9" max="9" width="16.125" style="88" customWidth="1"/>
    <col min="10" max="10" width="20.375" style="87" customWidth="1"/>
    <col min="11" max="11" width="19.875" style="87" customWidth="1"/>
    <col min="12" max="16384" width="9.125" style="2" customWidth="1"/>
  </cols>
  <sheetData>
    <row r="1" spans="8:11" ht="82.5" customHeight="1">
      <c r="H1" s="753" t="s">
        <v>413</v>
      </c>
      <c r="I1" s="753"/>
      <c r="J1" s="753"/>
      <c r="K1" s="753"/>
    </row>
    <row r="2" spans="1:11" ht="42.75" customHeight="1">
      <c r="A2" s="761" t="s">
        <v>400</v>
      </c>
      <c r="B2" s="761"/>
      <c r="C2" s="761"/>
      <c r="D2" s="761"/>
      <c r="E2" s="761"/>
      <c r="F2" s="761"/>
      <c r="G2" s="761"/>
      <c r="H2" s="761"/>
      <c r="I2" s="761"/>
      <c r="J2" s="761"/>
      <c r="K2" s="762"/>
    </row>
    <row r="3" spans="10:11" ht="6" customHeight="1" thickBot="1">
      <c r="J3" s="89"/>
      <c r="K3" s="90"/>
    </row>
    <row r="4" spans="1:11" s="1" customFormat="1" ht="81.75" customHeight="1" thickBot="1">
      <c r="A4" s="759" t="s">
        <v>1</v>
      </c>
      <c r="B4" s="759" t="s">
        <v>2</v>
      </c>
      <c r="C4" s="741" t="s">
        <v>401</v>
      </c>
      <c r="D4" s="741" t="s">
        <v>364</v>
      </c>
      <c r="E4" s="741" t="s">
        <v>313</v>
      </c>
      <c r="F4" s="741" t="s">
        <v>402</v>
      </c>
      <c r="G4" s="741" t="s">
        <v>403</v>
      </c>
      <c r="H4" s="746" t="s">
        <v>317</v>
      </c>
      <c r="I4" s="757" t="s">
        <v>314</v>
      </c>
      <c r="J4" s="758"/>
      <c r="K4" s="99" t="s">
        <v>404</v>
      </c>
    </row>
    <row r="5" spans="1:11" s="1" customFormat="1" ht="98.25" customHeight="1" thickBot="1">
      <c r="A5" s="742"/>
      <c r="B5" s="742"/>
      <c r="C5" s="742"/>
      <c r="D5" s="760"/>
      <c r="E5" s="742"/>
      <c r="F5" s="742"/>
      <c r="G5" s="742"/>
      <c r="H5" s="747"/>
      <c r="I5" s="100" t="s">
        <v>315</v>
      </c>
      <c r="J5" s="100" t="s">
        <v>316</v>
      </c>
      <c r="K5" s="101" t="s">
        <v>399</v>
      </c>
    </row>
    <row r="6" spans="1:11" ht="21" customHeight="1" thickBot="1">
      <c r="A6" s="42">
        <v>1</v>
      </c>
      <c r="B6" s="4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3" t="s">
        <v>378</v>
      </c>
      <c r="I6" s="103" t="s">
        <v>379</v>
      </c>
      <c r="J6" s="104" t="s">
        <v>380</v>
      </c>
      <c r="K6" s="105" t="s">
        <v>381</v>
      </c>
    </row>
    <row r="7" spans="1:11" ht="23.25" customHeight="1" thickBot="1">
      <c r="A7" s="748" t="s">
        <v>17</v>
      </c>
      <c r="B7" s="749"/>
      <c r="C7" s="749"/>
      <c r="D7" s="749"/>
      <c r="E7" s="749"/>
      <c r="F7" s="749"/>
      <c r="G7" s="749"/>
      <c r="H7" s="749"/>
      <c r="I7" s="749"/>
      <c r="J7" s="749"/>
      <c r="K7" s="750"/>
    </row>
    <row r="8" spans="1:11" s="35" customFormat="1" ht="22.5" customHeight="1" thickBot="1">
      <c r="A8" s="50">
        <v>10000000</v>
      </c>
      <c r="B8" s="51" t="s">
        <v>3</v>
      </c>
      <c r="C8" s="106">
        <f>C9+C12+C18+C26</f>
        <v>98146.89000000001</v>
      </c>
      <c r="D8" s="107">
        <f>D9+D12+D18+D26</f>
        <v>144765.6</v>
      </c>
      <c r="E8" s="106">
        <f>E9+E12+E18+E26</f>
        <v>144765.6</v>
      </c>
      <c r="F8" s="107">
        <f>F9+F12+F18+F26</f>
        <v>103222.09999999999</v>
      </c>
      <c r="G8" s="106">
        <f>G9+G12+G18+G26</f>
        <v>96246.69799999999</v>
      </c>
      <c r="H8" s="108">
        <f>G8-F8</f>
        <v>-6975.402000000002</v>
      </c>
      <c r="I8" s="109">
        <f>IF(E8=0,0,G8/E8*100)</f>
        <v>66.48450875069767</v>
      </c>
      <c r="J8" s="108">
        <f>IF(F8=0,"",$G8/F8*100)</f>
        <v>93.24233667015106</v>
      </c>
      <c r="K8" s="110">
        <f>G8-C8</f>
        <v>-1900.1920000000246</v>
      </c>
    </row>
    <row r="9" spans="1:11" s="7" customFormat="1" ht="41.25" thickBot="1">
      <c r="A9" s="53">
        <v>11000000</v>
      </c>
      <c r="B9" s="55" t="s">
        <v>4</v>
      </c>
      <c r="C9" s="111">
        <f>SUM(C10,C11)</f>
        <v>54653.293000000005</v>
      </c>
      <c r="D9" s="111">
        <f>SUM(D10,D11)</f>
        <v>84808.5</v>
      </c>
      <c r="E9" s="111">
        <f>SUM(E10,E11)</f>
        <v>84808.5</v>
      </c>
      <c r="F9" s="111">
        <f>SUM(F10,F11)</f>
        <v>58789.9</v>
      </c>
      <c r="G9" s="111">
        <f>SUM(G10,G11)</f>
        <v>70758.465</v>
      </c>
      <c r="H9" s="108">
        <f aca="true" t="shared" si="0" ref="H9:H74">G9-F9</f>
        <v>11968.564999999995</v>
      </c>
      <c r="I9" s="108">
        <f aca="true" t="shared" si="1" ref="I9:I74">IF(E9=0,0,G9/E9*100)</f>
        <v>83.4332230849502</v>
      </c>
      <c r="J9" s="108">
        <f aca="true" t="shared" si="2" ref="J9:J74">IF(F9=0,"",$G9/F9*100)</f>
        <v>120.35819928252982</v>
      </c>
      <c r="K9" s="110">
        <f aca="true" t="shared" si="3" ref="K9:K74">G9-C9</f>
        <v>16105.171999999991</v>
      </c>
    </row>
    <row r="10" spans="1:11" s="7" customFormat="1" ht="20.25">
      <c r="A10" s="52">
        <v>11010000</v>
      </c>
      <c r="B10" s="54" t="s">
        <v>50</v>
      </c>
      <c r="C10" s="112">
        <v>54532.281</v>
      </c>
      <c r="D10" s="112">
        <v>84733.5</v>
      </c>
      <c r="E10" s="113">
        <v>84733.5</v>
      </c>
      <c r="F10" s="113">
        <v>58714.9</v>
      </c>
      <c r="G10" s="113">
        <v>70757.863</v>
      </c>
      <c r="H10" s="114">
        <f t="shared" si="0"/>
        <v>12042.962999999996</v>
      </c>
      <c r="I10" s="114">
        <f t="shared" si="1"/>
        <v>83.50636171053951</v>
      </c>
      <c r="J10" s="115">
        <f t="shared" si="2"/>
        <v>120.5109146060029</v>
      </c>
      <c r="K10" s="116">
        <f t="shared" si="3"/>
        <v>16225.581999999995</v>
      </c>
    </row>
    <row r="11" spans="1:11" s="7" customFormat="1" ht="21" thickBot="1">
      <c r="A11" s="56">
        <v>11020000</v>
      </c>
      <c r="B11" s="59" t="s">
        <v>5</v>
      </c>
      <c r="C11" s="117">
        <v>121.012</v>
      </c>
      <c r="D11" s="117">
        <v>75</v>
      </c>
      <c r="E11" s="118">
        <v>75</v>
      </c>
      <c r="F11" s="118">
        <v>75</v>
      </c>
      <c r="G11" s="118">
        <v>0.602</v>
      </c>
      <c r="H11" s="119">
        <f t="shared" si="0"/>
        <v>-74.398</v>
      </c>
      <c r="I11" s="119">
        <f t="shared" si="1"/>
        <v>0.8026666666666666</v>
      </c>
      <c r="J11" s="119">
        <f t="shared" si="2"/>
        <v>0.8026666666666666</v>
      </c>
      <c r="K11" s="120">
        <f t="shared" si="3"/>
        <v>-120.41</v>
      </c>
    </row>
    <row r="12" spans="1:11" s="7" customFormat="1" ht="20.25" customHeight="1" thickBot="1">
      <c r="A12" s="58">
        <v>13000000</v>
      </c>
      <c r="B12" s="61" t="s">
        <v>85</v>
      </c>
      <c r="C12" s="111">
        <f>SUM(C14,C15,C16,C17)</f>
        <v>5687.268</v>
      </c>
      <c r="D12" s="111">
        <f>SUM(D14,D15,D16,D17)</f>
        <v>8372.6</v>
      </c>
      <c r="E12" s="111">
        <f>SUM(E14,E15,E16,E17)</f>
        <v>8372.6</v>
      </c>
      <c r="F12" s="111">
        <f>SUM(F14,F15,F16,F17)</f>
        <v>6978.8</v>
      </c>
      <c r="G12" s="111">
        <f>SUM(G14,G15,G16,G17)</f>
        <v>4586.329</v>
      </c>
      <c r="H12" s="108">
        <f t="shared" si="0"/>
        <v>-2392.4710000000005</v>
      </c>
      <c r="I12" s="108">
        <f t="shared" si="1"/>
        <v>54.77783484222344</v>
      </c>
      <c r="J12" s="108">
        <f t="shared" si="2"/>
        <v>65.71801742419899</v>
      </c>
      <c r="K12" s="110">
        <f t="shared" si="3"/>
        <v>-1100.9390000000003</v>
      </c>
    </row>
    <row r="13" spans="1:11" s="7" customFormat="1" ht="60" customHeight="1" hidden="1">
      <c r="A13" s="57">
        <v>13010100</v>
      </c>
      <c r="B13" s="60" t="s">
        <v>161</v>
      </c>
      <c r="C13" s="121">
        <v>0</v>
      </c>
      <c r="D13" s="121"/>
      <c r="E13" s="121">
        <v>0</v>
      </c>
      <c r="F13" s="121"/>
      <c r="G13" s="121">
        <v>0</v>
      </c>
      <c r="H13" s="122">
        <f t="shared" si="0"/>
        <v>0</v>
      </c>
      <c r="I13" s="122">
        <f t="shared" si="1"/>
        <v>0</v>
      </c>
      <c r="J13" s="123">
        <f t="shared" si="2"/>
      </c>
      <c r="K13" s="116">
        <f t="shared" si="3"/>
        <v>0</v>
      </c>
    </row>
    <row r="14" spans="1:11" s="7" customFormat="1" ht="78" customHeight="1">
      <c r="A14" s="13">
        <v>13010100</v>
      </c>
      <c r="B14" s="14" t="s">
        <v>177</v>
      </c>
      <c r="C14" s="124">
        <v>2878.388</v>
      </c>
      <c r="D14" s="124">
        <v>4613.8</v>
      </c>
      <c r="E14" s="124">
        <v>4613.8</v>
      </c>
      <c r="F14" s="124">
        <v>3545</v>
      </c>
      <c r="G14" s="125">
        <v>2203.831</v>
      </c>
      <c r="H14" s="126">
        <f t="shared" si="0"/>
        <v>-1341.1689999999999</v>
      </c>
      <c r="I14" s="126">
        <f t="shared" si="1"/>
        <v>47.7660713511639</v>
      </c>
      <c r="J14" s="126">
        <f t="shared" si="2"/>
        <v>62.167306064880115</v>
      </c>
      <c r="K14" s="127">
        <f t="shared" si="3"/>
        <v>-674.5569999999998</v>
      </c>
    </row>
    <row r="15" spans="1:11" s="7" customFormat="1" ht="98.25" customHeight="1">
      <c r="A15" s="13">
        <v>13010200</v>
      </c>
      <c r="B15" s="14" t="s">
        <v>409</v>
      </c>
      <c r="C15" s="124">
        <v>2717.799</v>
      </c>
      <c r="D15" s="124">
        <v>3738.6</v>
      </c>
      <c r="E15" s="124">
        <v>3738.6</v>
      </c>
      <c r="F15" s="124">
        <v>3419.2</v>
      </c>
      <c r="G15" s="124">
        <v>2322.964</v>
      </c>
      <c r="H15" s="128">
        <f t="shared" si="0"/>
        <v>-1096.2359999999999</v>
      </c>
      <c r="I15" s="128">
        <f t="shared" si="1"/>
        <v>62.13459583801423</v>
      </c>
      <c r="J15" s="129">
        <f t="shared" si="2"/>
        <v>67.9388160973327</v>
      </c>
      <c r="K15" s="127">
        <f t="shared" si="3"/>
        <v>-394.83500000000004</v>
      </c>
    </row>
    <row r="16" spans="1:11" s="7" customFormat="1" ht="40.5" customHeight="1">
      <c r="A16" s="17" t="s">
        <v>189</v>
      </c>
      <c r="B16" s="15" t="s">
        <v>165</v>
      </c>
      <c r="C16" s="130">
        <v>14.716</v>
      </c>
      <c r="D16" s="130">
        <v>20.2</v>
      </c>
      <c r="E16" s="131">
        <v>20.2</v>
      </c>
      <c r="F16" s="131">
        <v>14.6</v>
      </c>
      <c r="G16" s="131">
        <v>18.29</v>
      </c>
      <c r="H16" s="126">
        <f t="shared" si="0"/>
        <v>3.6899999999999995</v>
      </c>
      <c r="I16" s="126">
        <f t="shared" si="1"/>
        <v>90.54455445544555</v>
      </c>
      <c r="J16" s="126">
        <f t="shared" si="2"/>
        <v>125.27397260273972</v>
      </c>
      <c r="K16" s="127">
        <f t="shared" si="3"/>
        <v>3.574</v>
      </c>
    </row>
    <row r="17" spans="1:11" s="7" customFormat="1" ht="41.25" customHeight="1" thickBot="1">
      <c r="A17" s="62">
        <v>13040100</v>
      </c>
      <c r="B17" s="24" t="s">
        <v>178</v>
      </c>
      <c r="C17" s="117">
        <v>76.365</v>
      </c>
      <c r="D17" s="117"/>
      <c r="E17" s="118">
        <v>0</v>
      </c>
      <c r="F17" s="118"/>
      <c r="G17" s="118">
        <v>41.244</v>
      </c>
      <c r="H17" s="132">
        <f t="shared" si="0"/>
        <v>41.244</v>
      </c>
      <c r="I17" s="132">
        <f t="shared" si="1"/>
        <v>0</v>
      </c>
      <c r="J17" s="133">
        <f t="shared" si="2"/>
      </c>
      <c r="K17" s="120">
        <f t="shared" si="3"/>
        <v>-35.120999999999995</v>
      </c>
    </row>
    <row r="18" spans="1:11" s="7" customFormat="1" ht="24" customHeight="1" thickBot="1">
      <c r="A18" s="64">
        <v>14000000</v>
      </c>
      <c r="B18" s="66" t="s">
        <v>132</v>
      </c>
      <c r="C18" s="134">
        <f>SUM(C19+C21+C23)</f>
        <v>3029.279</v>
      </c>
      <c r="D18" s="134">
        <f>SUM(D19+D21+D23)</f>
        <v>5236.5</v>
      </c>
      <c r="E18" s="134">
        <f>SUM(E19+E21+E23)</f>
        <v>5236.5</v>
      </c>
      <c r="F18" s="134">
        <f>SUM(F19+F21+F23)</f>
        <v>3715.9</v>
      </c>
      <c r="G18" s="134">
        <f>SUM(G19+G21+G23)</f>
        <v>2527.2419999999997</v>
      </c>
      <c r="H18" s="108">
        <f t="shared" si="0"/>
        <v>-1188.6580000000004</v>
      </c>
      <c r="I18" s="108">
        <f t="shared" si="1"/>
        <v>48.262045259238036</v>
      </c>
      <c r="J18" s="109">
        <f t="shared" si="2"/>
        <v>68.01157189375387</v>
      </c>
      <c r="K18" s="110">
        <f t="shared" si="3"/>
        <v>-502.03700000000026</v>
      </c>
    </row>
    <row r="19" spans="1:11" s="7" customFormat="1" ht="41.25" thickBot="1">
      <c r="A19" s="63">
        <v>14020000</v>
      </c>
      <c r="B19" s="65" t="s">
        <v>133</v>
      </c>
      <c r="C19" s="112">
        <v>300.291</v>
      </c>
      <c r="D19" s="112">
        <v>720.2</v>
      </c>
      <c r="E19" s="113">
        <v>720.2</v>
      </c>
      <c r="F19" s="113">
        <v>495.6</v>
      </c>
      <c r="G19" s="113">
        <v>170.612</v>
      </c>
      <c r="H19" s="135">
        <f t="shared" si="0"/>
        <v>-324.98800000000006</v>
      </c>
      <c r="I19" s="135">
        <f t="shared" si="1"/>
        <v>23.689530685920577</v>
      </c>
      <c r="J19" s="136">
        <f t="shared" si="2"/>
        <v>34.42534301856335</v>
      </c>
      <c r="K19" s="116">
        <f t="shared" si="3"/>
        <v>-129.679</v>
      </c>
    </row>
    <row r="20" spans="1:11" s="7" customFormat="1" ht="20.25">
      <c r="A20" s="20">
        <v>14021900</v>
      </c>
      <c r="B20" s="16" t="s">
        <v>134</v>
      </c>
      <c r="C20" s="130">
        <v>300.291</v>
      </c>
      <c r="D20" s="130">
        <v>720.2</v>
      </c>
      <c r="E20" s="131">
        <v>720.2</v>
      </c>
      <c r="F20" s="131">
        <v>495.6</v>
      </c>
      <c r="G20" s="131">
        <v>170.612</v>
      </c>
      <c r="H20" s="114">
        <f t="shared" si="0"/>
        <v>-324.98800000000006</v>
      </c>
      <c r="I20" s="114">
        <f t="shared" si="1"/>
        <v>23.689530685920577</v>
      </c>
      <c r="J20" s="115">
        <f t="shared" si="2"/>
        <v>34.42534301856335</v>
      </c>
      <c r="K20" s="127">
        <f t="shared" si="3"/>
        <v>-129.679</v>
      </c>
    </row>
    <row r="21" spans="1:11" s="7" customFormat="1" ht="60.75">
      <c r="A21" s="20">
        <v>14030000</v>
      </c>
      <c r="B21" s="16" t="s">
        <v>135</v>
      </c>
      <c r="C21" s="130">
        <v>1019.844</v>
      </c>
      <c r="D21" s="130">
        <v>2486.1</v>
      </c>
      <c r="E21" s="131">
        <v>2486.1</v>
      </c>
      <c r="F21" s="131">
        <v>1658.3</v>
      </c>
      <c r="G21" s="131">
        <v>587.617</v>
      </c>
      <c r="H21" s="126">
        <f t="shared" si="0"/>
        <v>-1070.683</v>
      </c>
      <c r="I21" s="126">
        <f t="shared" si="1"/>
        <v>23.636096697638873</v>
      </c>
      <c r="J21" s="126">
        <f t="shared" si="2"/>
        <v>35.434903214134955</v>
      </c>
      <c r="K21" s="127">
        <f t="shared" si="3"/>
        <v>-432.2270000000001</v>
      </c>
    </row>
    <row r="22" spans="1:11" s="7" customFormat="1" ht="20.25">
      <c r="A22" s="44">
        <v>14031900</v>
      </c>
      <c r="B22" s="24" t="s">
        <v>134</v>
      </c>
      <c r="C22" s="117">
        <v>1019.844</v>
      </c>
      <c r="D22" s="117">
        <v>2486.1</v>
      </c>
      <c r="E22" s="118">
        <v>2486.1</v>
      </c>
      <c r="F22" s="118">
        <v>1658.3</v>
      </c>
      <c r="G22" s="137">
        <v>587.617</v>
      </c>
      <c r="H22" s="126">
        <f t="shared" si="0"/>
        <v>-1070.683</v>
      </c>
      <c r="I22" s="126">
        <f t="shared" si="1"/>
        <v>23.636096697638873</v>
      </c>
      <c r="J22" s="126">
        <f t="shared" si="2"/>
        <v>35.434903214134955</v>
      </c>
      <c r="K22" s="127">
        <f t="shared" si="3"/>
        <v>-432.2270000000001</v>
      </c>
    </row>
    <row r="23" spans="1:11" s="7" customFormat="1" ht="61.5" thickBot="1">
      <c r="A23" s="97">
        <v>14040000</v>
      </c>
      <c r="B23" s="98" t="s">
        <v>59</v>
      </c>
      <c r="C23" s="130">
        <v>1709.144</v>
      </c>
      <c r="D23" s="130">
        <f>SUM(D24:D25)</f>
        <v>2030.2</v>
      </c>
      <c r="E23" s="131">
        <f>SUM(E24:E25)</f>
        <v>2030.2</v>
      </c>
      <c r="F23" s="131">
        <f>SUM(F24:F25)</f>
        <v>1562</v>
      </c>
      <c r="G23" s="138">
        <f>SUM(G24:G25)</f>
        <v>1769.013</v>
      </c>
      <c r="H23" s="126">
        <f t="shared" si="0"/>
        <v>207.01299999999992</v>
      </c>
      <c r="I23" s="126">
        <f t="shared" si="1"/>
        <v>87.13491281647127</v>
      </c>
      <c r="J23" s="126">
        <f t="shared" si="2"/>
        <v>113.25307298335467</v>
      </c>
      <c r="K23" s="127">
        <f t="shared" si="3"/>
        <v>59.868999999999915</v>
      </c>
    </row>
    <row r="24" spans="1:11" s="7" customFormat="1" ht="121.5">
      <c r="A24" s="16">
        <v>14040100</v>
      </c>
      <c r="B24" s="16" t="s">
        <v>383</v>
      </c>
      <c r="C24" s="130"/>
      <c r="D24" s="130">
        <v>27.45</v>
      </c>
      <c r="E24" s="131">
        <v>27.45</v>
      </c>
      <c r="F24" s="131">
        <v>18.3</v>
      </c>
      <c r="G24" s="138">
        <v>715.818</v>
      </c>
      <c r="H24" s="126">
        <f t="shared" si="0"/>
        <v>697.518</v>
      </c>
      <c r="I24" s="126">
        <f t="shared" si="1"/>
        <v>2607.7158469945357</v>
      </c>
      <c r="J24" s="126">
        <f t="shared" si="2"/>
        <v>3911.5737704918033</v>
      </c>
      <c r="K24" s="127">
        <f t="shared" si="3"/>
        <v>715.818</v>
      </c>
    </row>
    <row r="25" spans="1:11" s="7" customFormat="1" ht="96" customHeight="1" thickBot="1">
      <c r="A25" s="16">
        <v>14040200</v>
      </c>
      <c r="B25" s="16" t="s">
        <v>384</v>
      </c>
      <c r="C25" s="139">
        <v>0</v>
      </c>
      <c r="D25" s="139">
        <v>2002.75</v>
      </c>
      <c r="E25" s="140">
        <v>2002.75</v>
      </c>
      <c r="F25" s="140">
        <v>1543.7</v>
      </c>
      <c r="G25" s="141">
        <v>1053.195</v>
      </c>
      <c r="H25" s="142">
        <f t="shared" si="0"/>
        <v>-490.5050000000001</v>
      </c>
      <c r="I25" s="142">
        <f t="shared" si="1"/>
        <v>52.58744226688303</v>
      </c>
      <c r="J25" s="142">
        <f t="shared" si="2"/>
        <v>68.22536762324285</v>
      </c>
      <c r="K25" s="143">
        <f t="shared" si="3"/>
        <v>1053.195</v>
      </c>
    </row>
    <row r="26" spans="1:11" s="7" customFormat="1" ht="21" thickBot="1">
      <c r="A26" s="67">
        <v>18000000</v>
      </c>
      <c r="B26" s="61" t="s">
        <v>60</v>
      </c>
      <c r="C26" s="134">
        <f>C27+C37+C40</f>
        <v>34777.05</v>
      </c>
      <c r="D26" s="134">
        <f>D27+D37+D40</f>
        <v>46348</v>
      </c>
      <c r="E26" s="134">
        <f>E27+E37+E40</f>
        <v>46348</v>
      </c>
      <c r="F26" s="134">
        <f>F27+F37+F40</f>
        <v>33737.5</v>
      </c>
      <c r="G26" s="134">
        <f>G27+G37+G40</f>
        <v>18374.662</v>
      </c>
      <c r="H26" s="144">
        <f t="shared" si="0"/>
        <v>-15362.838</v>
      </c>
      <c r="I26" s="145">
        <f t="shared" si="1"/>
        <v>39.644994390264955</v>
      </c>
      <c r="J26" s="144">
        <f t="shared" si="2"/>
        <v>54.46361467210078</v>
      </c>
      <c r="K26" s="146">
        <f t="shared" si="3"/>
        <v>-16402.388000000003</v>
      </c>
    </row>
    <row r="27" spans="1:11" s="7" customFormat="1" ht="20.25">
      <c r="A27" s="57">
        <v>18010000</v>
      </c>
      <c r="B27" s="48" t="s">
        <v>61</v>
      </c>
      <c r="C27" s="112">
        <f>C28+C29+C30+C31+C32+C33+C34+C35</f>
        <v>23018.968</v>
      </c>
      <c r="D27" s="112">
        <f>D28+D29+D30+D31+D32+D33+D34+D35</f>
        <v>28353.9</v>
      </c>
      <c r="E27" s="112">
        <f>E28+E29+E30+E31+E32+E33+E34+E35</f>
        <v>28353.9</v>
      </c>
      <c r="F27" s="112">
        <f>F28+F29+F30+F31+F32+F33+F34+F35</f>
        <v>22075.699999999997</v>
      </c>
      <c r="G27" s="112">
        <f>G28+G29+G30+G31+G32+G33+G34+G35+G36</f>
        <v>8795.98</v>
      </c>
      <c r="H27" s="122">
        <f t="shared" si="0"/>
        <v>-13279.719999999998</v>
      </c>
      <c r="I27" s="122">
        <f t="shared" si="1"/>
        <v>31.02211688691855</v>
      </c>
      <c r="J27" s="123">
        <f t="shared" si="2"/>
        <v>39.844625538488025</v>
      </c>
      <c r="K27" s="116">
        <f t="shared" si="3"/>
        <v>-14222.988000000001</v>
      </c>
    </row>
    <row r="28" spans="1:11" s="7" customFormat="1" ht="81">
      <c r="A28" s="17" t="s">
        <v>86</v>
      </c>
      <c r="B28" s="15" t="s">
        <v>87</v>
      </c>
      <c r="C28" s="130">
        <v>22.614</v>
      </c>
      <c r="D28" s="130">
        <v>11.12</v>
      </c>
      <c r="E28" s="131">
        <v>11.12</v>
      </c>
      <c r="F28" s="131">
        <v>8.5</v>
      </c>
      <c r="G28" s="131">
        <v>41.8</v>
      </c>
      <c r="H28" s="126">
        <f t="shared" si="0"/>
        <v>33.3</v>
      </c>
      <c r="I28" s="126">
        <f t="shared" si="1"/>
        <v>375.8992805755396</v>
      </c>
      <c r="J28" s="126">
        <f t="shared" si="2"/>
        <v>491.76470588235287</v>
      </c>
      <c r="K28" s="127">
        <f t="shared" si="3"/>
        <v>19.185999999999996</v>
      </c>
    </row>
    <row r="29" spans="1:11" s="7" customFormat="1" ht="81">
      <c r="A29" s="17" t="s">
        <v>88</v>
      </c>
      <c r="B29" s="15" t="s">
        <v>111</v>
      </c>
      <c r="C29" s="130">
        <v>78.165</v>
      </c>
      <c r="D29" s="130">
        <v>85.9</v>
      </c>
      <c r="E29" s="131">
        <v>85.9</v>
      </c>
      <c r="F29" s="131">
        <v>83.9</v>
      </c>
      <c r="G29" s="131">
        <v>20.8</v>
      </c>
      <c r="H29" s="126">
        <f t="shared" si="0"/>
        <v>-63.10000000000001</v>
      </c>
      <c r="I29" s="126">
        <f t="shared" si="1"/>
        <v>24.214202561117578</v>
      </c>
      <c r="J29" s="126">
        <f t="shared" si="2"/>
        <v>24.791418355184742</v>
      </c>
      <c r="K29" s="127">
        <f t="shared" si="3"/>
        <v>-57.36500000000001</v>
      </c>
    </row>
    <row r="30" spans="1:11" s="7" customFormat="1" ht="81">
      <c r="A30" s="17" t="s">
        <v>110</v>
      </c>
      <c r="B30" s="15" t="s">
        <v>89</v>
      </c>
      <c r="C30" s="130">
        <v>51.758</v>
      </c>
      <c r="D30" s="130">
        <v>49.1</v>
      </c>
      <c r="E30" s="131">
        <v>49.1</v>
      </c>
      <c r="F30" s="131">
        <v>47.2</v>
      </c>
      <c r="G30" s="131">
        <v>30.1</v>
      </c>
      <c r="H30" s="126">
        <f t="shared" si="0"/>
        <v>-17.1</v>
      </c>
      <c r="I30" s="126">
        <f t="shared" si="1"/>
        <v>61.30346232179226</v>
      </c>
      <c r="J30" s="147">
        <f t="shared" si="2"/>
        <v>63.771186440677965</v>
      </c>
      <c r="K30" s="127">
        <f t="shared" si="3"/>
        <v>-21.658</v>
      </c>
    </row>
    <row r="31" spans="1:11" s="7" customFormat="1" ht="81">
      <c r="A31" s="17" t="s">
        <v>90</v>
      </c>
      <c r="B31" s="15" t="s">
        <v>62</v>
      </c>
      <c r="C31" s="130">
        <v>722.726</v>
      </c>
      <c r="D31" s="130">
        <v>994.28</v>
      </c>
      <c r="E31" s="131">
        <v>994.28</v>
      </c>
      <c r="F31" s="131">
        <v>757.8</v>
      </c>
      <c r="G31" s="131">
        <v>729.197</v>
      </c>
      <c r="H31" s="126">
        <f t="shared" si="0"/>
        <v>-28.602999999999952</v>
      </c>
      <c r="I31" s="126">
        <f t="shared" si="1"/>
        <v>73.33920022528866</v>
      </c>
      <c r="J31" s="126">
        <f t="shared" si="2"/>
        <v>96.22552124571128</v>
      </c>
      <c r="K31" s="127">
        <f t="shared" si="3"/>
        <v>6.471000000000004</v>
      </c>
    </row>
    <row r="32" spans="1:11" s="7" customFormat="1" ht="20.25">
      <c r="A32" s="21" t="s">
        <v>91</v>
      </c>
      <c r="B32" s="15" t="s">
        <v>63</v>
      </c>
      <c r="C32" s="130">
        <v>3612.542</v>
      </c>
      <c r="D32" s="130">
        <v>4660.3</v>
      </c>
      <c r="E32" s="131">
        <v>4660.3</v>
      </c>
      <c r="F32" s="131">
        <v>3520</v>
      </c>
      <c r="G32" s="131">
        <v>1175.5</v>
      </c>
      <c r="H32" s="126">
        <f t="shared" si="0"/>
        <v>-2344.5</v>
      </c>
      <c r="I32" s="126">
        <f t="shared" si="1"/>
        <v>25.223698045190226</v>
      </c>
      <c r="J32" s="126">
        <f t="shared" si="2"/>
        <v>33.39488636363636</v>
      </c>
      <c r="K32" s="127">
        <f t="shared" si="3"/>
        <v>-2437.042</v>
      </c>
    </row>
    <row r="33" spans="1:11" s="7" customFormat="1" ht="20.25">
      <c r="A33" s="21" t="s">
        <v>92</v>
      </c>
      <c r="B33" s="15" t="s">
        <v>64</v>
      </c>
      <c r="C33" s="130">
        <v>14643.013</v>
      </c>
      <c r="D33" s="130">
        <v>18440.4</v>
      </c>
      <c r="E33" s="131">
        <v>18440.4</v>
      </c>
      <c r="F33" s="131">
        <v>13830.3</v>
      </c>
      <c r="G33" s="131">
        <v>6169</v>
      </c>
      <c r="H33" s="126">
        <f t="shared" si="0"/>
        <v>-7661.299999999999</v>
      </c>
      <c r="I33" s="126">
        <f t="shared" si="1"/>
        <v>33.4537211774148</v>
      </c>
      <c r="J33" s="126">
        <f t="shared" si="2"/>
        <v>44.604961569886406</v>
      </c>
      <c r="K33" s="127">
        <f t="shared" si="3"/>
        <v>-8474.013</v>
      </c>
    </row>
    <row r="34" spans="1:11" s="7" customFormat="1" ht="20.25">
      <c r="A34" s="21" t="s">
        <v>93</v>
      </c>
      <c r="B34" s="15" t="s">
        <v>65</v>
      </c>
      <c r="C34" s="130">
        <v>815.183</v>
      </c>
      <c r="D34" s="130">
        <v>880</v>
      </c>
      <c r="E34" s="131">
        <v>880</v>
      </c>
      <c r="F34" s="131">
        <v>807.3</v>
      </c>
      <c r="G34" s="131">
        <v>16.4</v>
      </c>
      <c r="H34" s="126">
        <f t="shared" si="0"/>
        <v>-790.9</v>
      </c>
      <c r="I34" s="126">
        <f t="shared" si="1"/>
        <v>1.8636363636363635</v>
      </c>
      <c r="J34" s="126">
        <f t="shared" si="2"/>
        <v>2.031462901028118</v>
      </c>
      <c r="K34" s="127">
        <f t="shared" si="3"/>
        <v>-798.783</v>
      </c>
    </row>
    <row r="35" spans="1:11" s="7" customFormat="1" ht="20.25">
      <c r="A35" s="21" t="s">
        <v>190</v>
      </c>
      <c r="B35" s="15" t="s">
        <v>66</v>
      </c>
      <c r="C35" s="130">
        <v>3072.967</v>
      </c>
      <c r="D35" s="130">
        <v>3232.8</v>
      </c>
      <c r="E35" s="131">
        <v>3232.8</v>
      </c>
      <c r="F35" s="131">
        <v>3020.7</v>
      </c>
      <c r="G35" s="131">
        <v>561.1</v>
      </c>
      <c r="H35" s="126">
        <f t="shared" si="0"/>
        <v>-2459.6</v>
      </c>
      <c r="I35" s="126">
        <f t="shared" si="1"/>
        <v>17.35647117050235</v>
      </c>
      <c r="J35" s="126">
        <f t="shared" si="2"/>
        <v>18.575164696924556</v>
      </c>
      <c r="K35" s="127">
        <f t="shared" si="3"/>
        <v>-2511.867</v>
      </c>
    </row>
    <row r="36" spans="1:11" s="7" customFormat="1" ht="21" thickBot="1">
      <c r="A36" s="45" t="s">
        <v>369</v>
      </c>
      <c r="B36" s="22" t="s">
        <v>370</v>
      </c>
      <c r="C36" s="117"/>
      <c r="D36" s="117"/>
      <c r="E36" s="118"/>
      <c r="F36" s="118">
        <v>0</v>
      </c>
      <c r="G36" s="118">
        <v>52.083</v>
      </c>
      <c r="H36" s="119">
        <f t="shared" si="0"/>
        <v>52.083</v>
      </c>
      <c r="I36" s="119">
        <f t="shared" si="1"/>
        <v>0</v>
      </c>
      <c r="J36" s="147">
        <f t="shared" si="2"/>
      </c>
      <c r="K36" s="120">
        <f t="shared" si="3"/>
        <v>52.083</v>
      </c>
    </row>
    <row r="37" spans="1:11" s="7" customFormat="1" ht="24" customHeight="1" thickBot="1">
      <c r="A37" s="47">
        <v>18030000</v>
      </c>
      <c r="B37" s="49" t="s">
        <v>67</v>
      </c>
      <c r="C37" s="134">
        <f>SUM(C38,C39)</f>
        <v>41.877</v>
      </c>
      <c r="D37" s="134">
        <f>SUM(D38,D39)</f>
        <v>36.1</v>
      </c>
      <c r="E37" s="148">
        <f>SUM(E38,E39)</f>
        <v>36.1</v>
      </c>
      <c r="F37" s="148">
        <f>SUM(F38,F39)</f>
        <v>28.099999999999998</v>
      </c>
      <c r="G37" s="148">
        <f>SUM(G38,G39)</f>
        <v>6.3580000000000005</v>
      </c>
      <c r="H37" s="108">
        <f t="shared" si="0"/>
        <v>-21.741999999999997</v>
      </c>
      <c r="I37" s="108">
        <f t="shared" si="1"/>
        <v>17.612188365650972</v>
      </c>
      <c r="J37" s="108">
        <f t="shared" si="2"/>
        <v>22.626334519572957</v>
      </c>
      <c r="K37" s="110">
        <f t="shared" si="3"/>
        <v>-35.519000000000005</v>
      </c>
    </row>
    <row r="38" spans="1:11" s="7" customFormat="1" ht="40.5">
      <c r="A38" s="46" t="s">
        <v>94</v>
      </c>
      <c r="B38" s="48" t="s">
        <v>68</v>
      </c>
      <c r="C38" s="112">
        <v>36.225</v>
      </c>
      <c r="D38" s="112">
        <v>30</v>
      </c>
      <c r="E38" s="113">
        <v>30</v>
      </c>
      <c r="F38" s="113">
        <v>24.2</v>
      </c>
      <c r="G38" s="113">
        <v>1.288</v>
      </c>
      <c r="H38" s="149">
        <f t="shared" si="0"/>
        <v>-22.912</v>
      </c>
      <c r="I38" s="149">
        <f t="shared" si="1"/>
        <v>4.293333333333334</v>
      </c>
      <c r="J38" s="149">
        <f t="shared" si="2"/>
        <v>5.322314049586777</v>
      </c>
      <c r="K38" s="116">
        <f t="shared" si="3"/>
        <v>-34.937000000000005</v>
      </c>
    </row>
    <row r="39" spans="1:11" s="7" customFormat="1" ht="41.25" thickBot="1">
      <c r="A39" s="45" t="s">
        <v>95</v>
      </c>
      <c r="B39" s="22" t="s">
        <v>69</v>
      </c>
      <c r="C39" s="117">
        <v>5.652</v>
      </c>
      <c r="D39" s="117">
        <v>6.1</v>
      </c>
      <c r="E39" s="118">
        <v>6.1</v>
      </c>
      <c r="F39" s="118">
        <v>3.9</v>
      </c>
      <c r="G39" s="118">
        <v>5.07</v>
      </c>
      <c r="H39" s="119">
        <f t="shared" si="0"/>
        <v>1.1700000000000004</v>
      </c>
      <c r="I39" s="119">
        <f t="shared" si="1"/>
        <v>83.11475409836066</v>
      </c>
      <c r="J39" s="119">
        <f t="shared" si="2"/>
        <v>130</v>
      </c>
      <c r="K39" s="120">
        <f t="shared" si="3"/>
        <v>-0.5819999999999999</v>
      </c>
    </row>
    <row r="40" spans="1:11" s="7" customFormat="1" ht="25.5" customHeight="1" thickBot="1">
      <c r="A40" s="47">
        <v>18050000</v>
      </c>
      <c r="B40" s="49" t="s">
        <v>70</v>
      </c>
      <c r="C40" s="134">
        <f>SUM(C41,C42,C43)</f>
        <v>11716.205</v>
      </c>
      <c r="D40" s="134">
        <f>SUM(D41,D42,D43)</f>
        <v>17958</v>
      </c>
      <c r="E40" s="134">
        <f>SUM(E41,E42,E43)</f>
        <v>17958</v>
      </c>
      <c r="F40" s="134">
        <f>SUM(F41,F42,F43)</f>
        <v>11633.7</v>
      </c>
      <c r="G40" s="111">
        <f>SUM(G41:G43)</f>
        <v>9572.324</v>
      </c>
      <c r="H40" s="108">
        <f t="shared" si="0"/>
        <v>-2061.376</v>
      </c>
      <c r="I40" s="108">
        <f t="shared" si="1"/>
        <v>53.30395366967369</v>
      </c>
      <c r="J40" s="108">
        <f t="shared" si="2"/>
        <v>82.28099400878483</v>
      </c>
      <c r="K40" s="110">
        <f t="shared" si="3"/>
        <v>-2143.8809999999994</v>
      </c>
    </row>
    <row r="41" spans="1:11" s="7" customFormat="1" ht="20.25">
      <c r="A41" s="46" t="s">
        <v>191</v>
      </c>
      <c r="B41" s="48" t="s">
        <v>71</v>
      </c>
      <c r="C41" s="112">
        <v>1014.329</v>
      </c>
      <c r="D41" s="112">
        <v>1290.1</v>
      </c>
      <c r="E41" s="113">
        <v>1290.1</v>
      </c>
      <c r="F41" s="113">
        <v>1028.4</v>
      </c>
      <c r="G41" s="121">
        <v>602.851</v>
      </c>
      <c r="H41" s="149">
        <f t="shared" si="0"/>
        <v>-425.5490000000001</v>
      </c>
      <c r="I41" s="149">
        <f t="shared" si="1"/>
        <v>46.72901325478646</v>
      </c>
      <c r="J41" s="149">
        <f t="shared" si="2"/>
        <v>58.62028393621158</v>
      </c>
      <c r="K41" s="116">
        <f t="shared" si="3"/>
        <v>-411.47799999999995</v>
      </c>
    </row>
    <row r="42" spans="1:11" s="7" customFormat="1" ht="20.25">
      <c r="A42" s="21" t="s">
        <v>192</v>
      </c>
      <c r="B42" s="15" t="s">
        <v>72</v>
      </c>
      <c r="C42" s="130">
        <v>7790.759</v>
      </c>
      <c r="D42" s="130">
        <v>11248.2</v>
      </c>
      <c r="E42" s="131">
        <v>11248.2</v>
      </c>
      <c r="F42" s="131">
        <v>8080.8</v>
      </c>
      <c r="G42" s="131">
        <v>6904.733</v>
      </c>
      <c r="H42" s="126">
        <f t="shared" si="0"/>
        <v>-1176.067</v>
      </c>
      <c r="I42" s="126">
        <f t="shared" si="1"/>
        <v>61.385226080617336</v>
      </c>
      <c r="J42" s="126">
        <f t="shared" si="2"/>
        <v>85.44615632115632</v>
      </c>
      <c r="K42" s="127">
        <f t="shared" si="3"/>
        <v>-886.0259999999998</v>
      </c>
    </row>
    <row r="43" spans="1:11" s="7" customFormat="1" ht="78.75" customHeight="1" thickBot="1">
      <c r="A43" s="23" t="s">
        <v>96</v>
      </c>
      <c r="B43" s="22" t="s">
        <v>97</v>
      </c>
      <c r="C43" s="117">
        <v>2911.117</v>
      </c>
      <c r="D43" s="117">
        <v>5419.7</v>
      </c>
      <c r="E43" s="118">
        <v>5419.7</v>
      </c>
      <c r="F43" s="118">
        <v>2524.5</v>
      </c>
      <c r="G43" s="118">
        <v>2064.74</v>
      </c>
      <c r="H43" s="119">
        <f t="shared" si="0"/>
        <v>-459.7600000000002</v>
      </c>
      <c r="I43" s="119">
        <f t="shared" si="1"/>
        <v>38.09694263520121</v>
      </c>
      <c r="J43" s="119">
        <f t="shared" si="2"/>
        <v>81.78807684690037</v>
      </c>
      <c r="K43" s="120">
        <f t="shared" si="3"/>
        <v>-846.3770000000004</v>
      </c>
    </row>
    <row r="44" spans="1:11" s="35" customFormat="1" ht="24" customHeight="1" thickBot="1">
      <c r="A44" s="33">
        <v>20000000</v>
      </c>
      <c r="B44" s="34" t="s">
        <v>6</v>
      </c>
      <c r="C44" s="150">
        <f>C45+C51+C62</f>
        <v>1151.668</v>
      </c>
      <c r="D44" s="150">
        <f>D45+D51+D62+D61</f>
        <v>1061.4</v>
      </c>
      <c r="E44" s="150">
        <f>E45+E51+E62+E61</f>
        <v>1061.4</v>
      </c>
      <c r="F44" s="150">
        <f>F45+F51+F62</f>
        <v>808.25</v>
      </c>
      <c r="G44" s="151">
        <f>G45+G51+G62</f>
        <v>607.179</v>
      </c>
      <c r="H44" s="108">
        <f t="shared" si="0"/>
        <v>-201.07100000000003</v>
      </c>
      <c r="I44" s="108">
        <f t="shared" si="1"/>
        <v>57.20548332391181</v>
      </c>
      <c r="J44" s="108">
        <f t="shared" si="2"/>
        <v>75.12267244045778</v>
      </c>
      <c r="K44" s="110">
        <f t="shared" si="3"/>
        <v>-544.4889999999999</v>
      </c>
    </row>
    <row r="45" spans="1:11" s="7" customFormat="1" ht="41.25" thickBot="1">
      <c r="A45" s="58">
        <v>21000000</v>
      </c>
      <c r="B45" s="61" t="s">
        <v>7</v>
      </c>
      <c r="C45" s="111">
        <f>C46+C47</f>
        <v>134.762</v>
      </c>
      <c r="D45" s="111">
        <f>D46+D47</f>
        <v>27.2</v>
      </c>
      <c r="E45" s="111">
        <f>E46+E47</f>
        <v>27.2</v>
      </c>
      <c r="F45" s="111">
        <f>F46+F47</f>
        <v>22.5</v>
      </c>
      <c r="G45" s="111">
        <f>G46+G47</f>
        <v>68.111</v>
      </c>
      <c r="H45" s="109">
        <f t="shared" si="0"/>
        <v>45.611000000000004</v>
      </c>
      <c r="I45" s="108">
        <f t="shared" si="1"/>
        <v>250.40808823529414</v>
      </c>
      <c r="J45" s="108">
        <f t="shared" si="2"/>
        <v>302.71555555555557</v>
      </c>
      <c r="K45" s="110">
        <f t="shared" si="3"/>
        <v>-66.651</v>
      </c>
    </row>
    <row r="46" spans="1:11" s="7" customFormat="1" ht="70.5" customHeight="1">
      <c r="A46" s="68">
        <v>21010300</v>
      </c>
      <c r="B46" s="69" t="s">
        <v>101</v>
      </c>
      <c r="C46" s="121">
        <v>0</v>
      </c>
      <c r="D46" s="121">
        <v>0</v>
      </c>
      <c r="E46" s="121">
        <v>0</v>
      </c>
      <c r="F46" s="121"/>
      <c r="G46" s="121">
        <v>0</v>
      </c>
      <c r="H46" s="122">
        <f t="shared" si="0"/>
        <v>0</v>
      </c>
      <c r="I46" s="122">
        <f t="shared" si="1"/>
        <v>0</v>
      </c>
      <c r="J46" s="123">
        <f t="shared" si="2"/>
      </c>
      <c r="K46" s="152">
        <f t="shared" si="3"/>
        <v>0</v>
      </c>
    </row>
    <row r="47" spans="1:11" s="7" customFormat="1" ht="20.25">
      <c r="A47" s="12">
        <v>21080000</v>
      </c>
      <c r="B47" s="15" t="s">
        <v>8</v>
      </c>
      <c r="C47" s="130">
        <v>134.762</v>
      </c>
      <c r="D47" s="130">
        <v>27.2</v>
      </c>
      <c r="E47" s="131">
        <v>27.2</v>
      </c>
      <c r="F47" s="131">
        <v>22.5</v>
      </c>
      <c r="G47" s="131">
        <v>68.111</v>
      </c>
      <c r="H47" s="126">
        <f t="shared" si="0"/>
        <v>45.611000000000004</v>
      </c>
      <c r="I47" s="126">
        <f t="shared" si="1"/>
        <v>250.40808823529414</v>
      </c>
      <c r="J47" s="126">
        <f t="shared" si="2"/>
        <v>302.71555555555557</v>
      </c>
      <c r="K47" s="127">
        <f t="shared" si="3"/>
        <v>-66.651</v>
      </c>
    </row>
    <row r="48" spans="1:11" s="7" customFormat="1" ht="21.75" customHeight="1" thickBot="1">
      <c r="A48" s="21" t="s">
        <v>193</v>
      </c>
      <c r="B48" s="15" t="s">
        <v>76</v>
      </c>
      <c r="C48" s="130">
        <v>75.207</v>
      </c>
      <c r="D48" s="130">
        <v>27.2</v>
      </c>
      <c r="E48" s="131">
        <v>27.2</v>
      </c>
      <c r="F48" s="131">
        <v>22.5</v>
      </c>
      <c r="G48" s="131">
        <v>45.985</v>
      </c>
      <c r="H48" s="126">
        <f t="shared" si="0"/>
        <v>23.485</v>
      </c>
      <c r="I48" s="126">
        <f t="shared" si="1"/>
        <v>169.0625</v>
      </c>
      <c r="J48" s="126">
        <f t="shared" si="2"/>
        <v>204.37777777777777</v>
      </c>
      <c r="K48" s="127">
        <f t="shared" si="3"/>
        <v>-29.221999999999994</v>
      </c>
    </row>
    <row r="49" spans="1:11" s="7" customFormat="1" ht="61.5" customHeight="1" hidden="1">
      <c r="A49" s="21" t="s">
        <v>145</v>
      </c>
      <c r="B49" s="15" t="s">
        <v>146</v>
      </c>
      <c r="C49" s="130">
        <v>0</v>
      </c>
      <c r="D49" s="130"/>
      <c r="E49" s="131">
        <v>0</v>
      </c>
      <c r="F49" s="131"/>
      <c r="G49" s="131">
        <v>0</v>
      </c>
      <c r="H49" s="153">
        <f t="shared" si="0"/>
        <v>0</v>
      </c>
      <c r="I49" s="153">
        <f t="shared" si="1"/>
        <v>0</v>
      </c>
      <c r="J49" s="144">
        <f t="shared" si="2"/>
      </c>
      <c r="K49" s="116">
        <f t="shared" si="3"/>
        <v>0</v>
      </c>
    </row>
    <row r="50" spans="1:11" s="7" customFormat="1" ht="61.5" customHeight="1" thickBot="1">
      <c r="A50" s="45" t="s">
        <v>145</v>
      </c>
      <c r="B50" s="24" t="s">
        <v>305</v>
      </c>
      <c r="C50" s="117">
        <v>59.555</v>
      </c>
      <c r="D50" s="117"/>
      <c r="E50" s="118">
        <v>0</v>
      </c>
      <c r="F50" s="118">
        <v>0</v>
      </c>
      <c r="G50" s="118">
        <v>22.126</v>
      </c>
      <c r="H50" s="154">
        <f t="shared" si="0"/>
        <v>22.126</v>
      </c>
      <c r="I50" s="154">
        <f t="shared" si="1"/>
        <v>0</v>
      </c>
      <c r="J50" s="109">
        <f t="shared" si="2"/>
      </c>
      <c r="K50" s="120">
        <f t="shared" si="3"/>
        <v>-37.429</v>
      </c>
    </row>
    <row r="51" spans="1:11" s="7" customFormat="1" ht="41.25" thickBot="1">
      <c r="A51" s="47">
        <v>22000000</v>
      </c>
      <c r="B51" s="61" t="s">
        <v>77</v>
      </c>
      <c r="C51" s="134">
        <f>C52+C56+C58</f>
        <v>865.117</v>
      </c>
      <c r="D51" s="134">
        <f>D52+D56+D58</f>
        <v>968.1</v>
      </c>
      <c r="E51" s="134">
        <f>E52+E56+E58</f>
        <v>968.1</v>
      </c>
      <c r="F51" s="134">
        <f>F52+F56+F58+F61</f>
        <v>758.65</v>
      </c>
      <c r="G51" s="134">
        <f>G52+G56+G58+G61</f>
        <v>296.747</v>
      </c>
      <c r="H51" s="109">
        <f t="shared" si="0"/>
        <v>-461.90299999999996</v>
      </c>
      <c r="I51" s="108">
        <f t="shared" si="1"/>
        <v>30.652515236029338</v>
      </c>
      <c r="J51" s="108">
        <f t="shared" si="2"/>
        <v>39.11513873327622</v>
      </c>
      <c r="K51" s="110">
        <f t="shared" si="3"/>
        <v>-568.3699999999999</v>
      </c>
    </row>
    <row r="52" spans="1:11" s="7" customFormat="1" ht="20.25">
      <c r="A52" s="68">
        <v>22010000</v>
      </c>
      <c r="B52" s="69" t="s">
        <v>410</v>
      </c>
      <c r="C52" s="112">
        <f>C53+C54+C55</f>
        <v>716.818</v>
      </c>
      <c r="D52" s="112">
        <f>D53+D54+D55</f>
        <v>855.7</v>
      </c>
      <c r="E52" s="112">
        <f>E53+E54+E55</f>
        <v>855.7</v>
      </c>
      <c r="F52" s="112">
        <f>F53+F54+F55</f>
        <v>650.75</v>
      </c>
      <c r="G52" s="112">
        <f>G53+G54+G55</f>
        <v>267.89300000000003</v>
      </c>
      <c r="H52" s="114">
        <f t="shared" si="0"/>
        <v>-382.85699999999997</v>
      </c>
      <c r="I52" s="114">
        <f t="shared" si="1"/>
        <v>31.306883253476688</v>
      </c>
      <c r="J52" s="115">
        <f t="shared" si="2"/>
        <v>41.166807529773344</v>
      </c>
      <c r="K52" s="116">
        <f t="shared" si="3"/>
        <v>-448.92499999999995</v>
      </c>
    </row>
    <row r="53" spans="1:11" s="7" customFormat="1" ht="63" customHeight="1">
      <c r="A53" s="13">
        <v>22010300</v>
      </c>
      <c r="B53" s="14" t="s">
        <v>114</v>
      </c>
      <c r="C53" s="130">
        <v>1.7</v>
      </c>
      <c r="D53" s="130">
        <v>1.7</v>
      </c>
      <c r="E53" s="131">
        <v>1.7</v>
      </c>
      <c r="F53" s="131">
        <v>1.25</v>
      </c>
      <c r="G53" s="131">
        <v>1</v>
      </c>
      <c r="H53" s="126">
        <f t="shared" si="0"/>
        <v>-0.25</v>
      </c>
      <c r="I53" s="126">
        <f t="shared" si="1"/>
        <v>58.82352941176471</v>
      </c>
      <c r="J53" s="126">
        <f t="shared" si="2"/>
        <v>80</v>
      </c>
      <c r="K53" s="127">
        <f t="shared" si="3"/>
        <v>-0.7</v>
      </c>
    </row>
    <row r="54" spans="1:11" s="7" customFormat="1" ht="40.5">
      <c r="A54" s="13">
        <v>22012500</v>
      </c>
      <c r="B54" s="14" t="s">
        <v>411</v>
      </c>
      <c r="C54" s="130">
        <v>388.084</v>
      </c>
      <c r="D54" s="130">
        <v>464</v>
      </c>
      <c r="E54" s="131">
        <v>464</v>
      </c>
      <c r="F54" s="131">
        <v>352.8</v>
      </c>
      <c r="G54" s="131">
        <v>186.723</v>
      </c>
      <c r="H54" s="126">
        <f t="shared" si="0"/>
        <v>-166.077</v>
      </c>
      <c r="I54" s="126">
        <f t="shared" si="1"/>
        <v>40.24202586206897</v>
      </c>
      <c r="J54" s="126">
        <f t="shared" si="2"/>
        <v>52.92602040816327</v>
      </c>
      <c r="K54" s="127">
        <f t="shared" si="3"/>
        <v>-201.361</v>
      </c>
    </row>
    <row r="55" spans="1:11" s="7" customFormat="1" ht="40.5">
      <c r="A55" s="18">
        <v>22012600</v>
      </c>
      <c r="B55" s="16" t="s">
        <v>136</v>
      </c>
      <c r="C55" s="130">
        <v>327.034</v>
      </c>
      <c r="D55" s="130">
        <v>390</v>
      </c>
      <c r="E55" s="131">
        <v>390</v>
      </c>
      <c r="F55" s="131">
        <v>296.7</v>
      </c>
      <c r="G55" s="131">
        <v>80.17</v>
      </c>
      <c r="H55" s="126">
        <f t="shared" si="0"/>
        <v>-216.52999999999997</v>
      </c>
      <c r="I55" s="126">
        <f t="shared" si="1"/>
        <v>20.556410256410256</v>
      </c>
      <c r="J55" s="126">
        <f t="shared" si="2"/>
        <v>27.020559487698016</v>
      </c>
      <c r="K55" s="127">
        <f t="shared" si="3"/>
        <v>-246.86399999999998</v>
      </c>
    </row>
    <row r="56" spans="1:11" s="7" customFormat="1" ht="60.75">
      <c r="A56" s="17" t="s">
        <v>102</v>
      </c>
      <c r="B56" s="14" t="s">
        <v>112</v>
      </c>
      <c r="C56" s="130">
        <v>144.39</v>
      </c>
      <c r="D56" s="130">
        <v>108</v>
      </c>
      <c r="E56" s="131">
        <v>108</v>
      </c>
      <c r="F56" s="131">
        <v>81</v>
      </c>
      <c r="G56" s="131">
        <v>21.909</v>
      </c>
      <c r="H56" s="126">
        <f t="shared" si="0"/>
        <v>-59.091</v>
      </c>
      <c r="I56" s="126">
        <f t="shared" si="1"/>
        <v>20.28611111111111</v>
      </c>
      <c r="J56" s="126">
        <f t="shared" si="2"/>
        <v>27.048148148148147</v>
      </c>
      <c r="K56" s="127">
        <f t="shared" si="3"/>
        <v>-122.481</v>
      </c>
    </row>
    <row r="57" spans="1:11" s="7" customFormat="1" ht="77.25" customHeight="1" thickBot="1">
      <c r="A57" s="23" t="s">
        <v>103</v>
      </c>
      <c r="B57" s="71" t="s">
        <v>113</v>
      </c>
      <c r="C57" s="117">
        <v>144.39</v>
      </c>
      <c r="D57" s="117">
        <v>108</v>
      </c>
      <c r="E57" s="118">
        <v>108</v>
      </c>
      <c r="F57" s="118">
        <v>81</v>
      </c>
      <c r="G57" s="118">
        <v>21.909</v>
      </c>
      <c r="H57" s="119">
        <f t="shared" si="0"/>
        <v>-59.091</v>
      </c>
      <c r="I57" s="119">
        <f t="shared" si="1"/>
        <v>20.28611111111111</v>
      </c>
      <c r="J57" s="119">
        <f t="shared" si="2"/>
        <v>27.048148148148147</v>
      </c>
      <c r="K57" s="120">
        <f t="shared" si="3"/>
        <v>-122.481</v>
      </c>
    </row>
    <row r="58" spans="1:11" s="7" customFormat="1" ht="21" thickBot="1">
      <c r="A58" s="47">
        <v>22090000</v>
      </c>
      <c r="B58" s="61" t="s">
        <v>78</v>
      </c>
      <c r="C58" s="155">
        <f>C59+C60</f>
        <v>3.909</v>
      </c>
      <c r="D58" s="155">
        <f>D59+D60</f>
        <v>4.4</v>
      </c>
      <c r="E58" s="155">
        <f>E59+E60</f>
        <v>4.4</v>
      </c>
      <c r="F58" s="155">
        <f>F59+F60</f>
        <v>3.4</v>
      </c>
      <c r="G58" s="155">
        <f>G59+G60</f>
        <v>2.209</v>
      </c>
      <c r="H58" s="108">
        <f t="shared" si="0"/>
        <v>-1.1909999999999998</v>
      </c>
      <c r="I58" s="108">
        <f t="shared" si="1"/>
        <v>50.20454545454546</v>
      </c>
      <c r="J58" s="108">
        <f t="shared" si="2"/>
        <v>64.97058823529413</v>
      </c>
      <c r="K58" s="110">
        <f t="shared" si="3"/>
        <v>-1.6999999999999997</v>
      </c>
    </row>
    <row r="59" spans="1:11" s="7" customFormat="1" ht="57.75" customHeight="1">
      <c r="A59" s="70" t="s">
        <v>104</v>
      </c>
      <c r="B59" s="48" t="s">
        <v>79</v>
      </c>
      <c r="C59" s="112">
        <v>1.002</v>
      </c>
      <c r="D59" s="112">
        <v>1.2</v>
      </c>
      <c r="E59" s="112">
        <v>1.2</v>
      </c>
      <c r="F59" s="112">
        <v>0.9</v>
      </c>
      <c r="G59" s="112">
        <v>0.951</v>
      </c>
      <c r="H59" s="114">
        <f t="shared" si="0"/>
        <v>0.050999999999999934</v>
      </c>
      <c r="I59" s="114">
        <f t="shared" si="1"/>
        <v>79.25</v>
      </c>
      <c r="J59" s="115">
        <f t="shared" si="2"/>
        <v>105.66666666666666</v>
      </c>
      <c r="K59" s="116">
        <f t="shared" si="3"/>
        <v>-0.051000000000000045</v>
      </c>
    </row>
    <row r="60" spans="1:11" s="7" customFormat="1" ht="60.75" customHeight="1">
      <c r="A60" s="17" t="s">
        <v>105</v>
      </c>
      <c r="B60" s="14" t="s">
        <v>106</v>
      </c>
      <c r="C60" s="130">
        <v>2.907</v>
      </c>
      <c r="D60" s="130">
        <v>3.2</v>
      </c>
      <c r="E60" s="131">
        <v>3.2</v>
      </c>
      <c r="F60" s="131">
        <v>2.5</v>
      </c>
      <c r="G60" s="131">
        <v>1.258</v>
      </c>
      <c r="H60" s="126">
        <f t="shared" si="0"/>
        <v>-1.242</v>
      </c>
      <c r="I60" s="126">
        <f t="shared" si="1"/>
        <v>39.3125</v>
      </c>
      <c r="J60" s="126">
        <f t="shared" si="2"/>
        <v>50.32</v>
      </c>
      <c r="K60" s="127">
        <f t="shared" si="3"/>
        <v>-1.649</v>
      </c>
    </row>
    <row r="61" spans="1:11" s="29" customFormat="1" ht="118.5" customHeight="1" thickBot="1">
      <c r="A61" s="72" t="s">
        <v>366</v>
      </c>
      <c r="B61" s="191" t="s">
        <v>367</v>
      </c>
      <c r="C61" s="156"/>
      <c r="D61" s="156">
        <v>30</v>
      </c>
      <c r="E61" s="157">
        <v>30</v>
      </c>
      <c r="F61" s="157">
        <v>23.5</v>
      </c>
      <c r="G61" s="157">
        <v>4.736</v>
      </c>
      <c r="H61" s="153">
        <f t="shared" si="0"/>
        <v>-18.764</v>
      </c>
      <c r="I61" s="153">
        <f t="shared" si="1"/>
        <v>15.786666666666665</v>
      </c>
      <c r="J61" s="144">
        <f t="shared" si="2"/>
        <v>20.153191489361703</v>
      </c>
      <c r="K61" s="158">
        <f t="shared" si="3"/>
        <v>4.736</v>
      </c>
    </row>
    <row r="62" spans="1:11" s="7" customFormat="1" ht="21" thickBot="1">
      <c r="A62" s="47">
        <v>24000000</v>
      </c>
      <c r="B62" s="61" t="s">
        <v>80</v>
      </c>
      <c r="C62" s="134">
        <f>SUM(C63,C64)</f>
        <v>151.789</v>
      </c>
      <c r="D62" s="134">
        <f>SUM(D63,D64)</f>
        <v>36.1</v>
      </c>
      <c r="E62" s="148">
        <f>SUM(E63,E64)</f>
        <v>36.1</v>
      </c>
      <c r="F62" s="148">
        <f>SUM(F63,F64)</f>
        <v>27.1</v>
      </c>
      <c r="G62" s="148">
        <f>SUM(G63,G64)</f>
        <v>242.321</v>
      </c>
      <c r="H62" s="109">
        <f t="shared" si="0"/>
        <v>215.221</v>
      </c>
      <c r="I62" s="108">
        <f t="shared" si="1"/>
        <v>671.2493074792244</v>
      </c>
      <c r="J62" s="109">
        <f t="shared" si="2"/>
        <v>894.1734317343172</v>
      </c>
      <c r="K62" s="110">
        <f t="shared" si="3"/>
        <v>90.53200000000001</v>
      </c>
    </row>
    <row r="63" spans="1:11" s="7" customFormat="1" ht="20.25">
      <c r="A63" s="70" t="s">
        <v>107</v>
      </c>
      <c r="B63" s="48" t="s">
        <v>8</v>
      </c>
      <c r="C63" s="112">
        <v>58.637</v>
      </c>
      <c r="D63" s="112">
        <v>17.5</v>
      </c>
      <c r="E63" s="113">
        <v>17.5</v>
      </c>
      <c r="F63" s="113">
        <v>13.1</v>
      </c>
      <c r="G63" s="113">
        <v>239.341</v>
      </c>
      <c r="H63" s="114">
        <f t="shared" si="0"/>
        <v>226.241</v>
      </c>
      <c r="I63" s="114">
        <f t="shared" si="1"/>
        <v>1367.662857142857</v>
      </c>
      <c r="J63" s="115">
        <f t="shared" si="2"/>
        <v>1827.0305343511452</v>
      </c>
      <c r="K63" s="116">
        <f t="shared" si="3"/>
        <v>180.704</v>
      </c>
    </row>
    <row r="64" spans="1:11" s="7" customFormat="1" ht="119.25" customHeight="1" thickBot="1">
      <c r="A64" s="25">
        <v>24062200</v>
      </c>
      <c r="B64" s="24" t="s">
        <v>164</v>
      </c>
      <c r="C64" s="159">
        <v>93.152</v>
      </c>
      <c r="D64" s="159">
        <v>18.6</v>
      </c>
      <c r="E64" s="160">
        <v>18.6</v>
      </c>
      <c r="F64" s="160">
        <v>14</v>
      </c>
      <c r="G64" s="160">
        <v>2.98</v>
      </c>
      <c r="H64" s="126">
        <f t="shared" si="0"/>
        <v>-11.02</v>
      </c>
      <c r="I64" s="126">
        <f t="shared" si="1"/>
        <v>16.021505376344084</v>
      </c>
      <c r="J64" s="126">
        <f t="shared" si="2"/>
        <v>21.285714285714285</v>
      </c>
      <c r="K64" s="127">
        <f t="shared" si="3"/>
        <v>-90.172</v>
      </c>
    </row>
    <row r="65" spans="1:11" s="7" customFormat="1" ht="41.25" hidden="1" thickBot="1">
      <c r="A65" s="26" t="s">
        <v>108</v>
      </c>
      <c r="B65" s="11" t="s">
        <v>109</v>
      </c>
      <c r="C65" s="161">
        <f>SUM(C66)</f>
        <v>0</v>
      </c>
      <c r="D65" s="161"/>
      <c r="E65" s="161">
        <f>SUM(E66)</f>
        <v>0</v>
      </c>
      <c r="F65" s="161"/>
      <c r="G65" s="161">
        <f>SUM(G66)</f>
        <v>0</v>
      </c>
      <c r="H65" s="153">
        <f t="shared" si="0"/>
        <v>0</v>
      </c>
      <c r="I65" s="153">
        <f t="shared" si="1"/>
        <v>0</v>
      </c>
      <c r="J65" s="144">
        <f t="shared" si="2"/>
      </c>
      <c r="K65" s="127">
        <f t="shared" si="3"/>
        <v>0</v>
      </c>
    </row>
    <row r="66" spans="1:11" s="7" customFormat="1" ht="33.75" customHeight="1" hidden="1" thickBot="1">
      <c r="A66" s="23" t="s">
        <v>168</v>
      </c>
      <c r="B66" s="24" t="s">
        <v>169</v>
      </c>
      <c r="C66" s="117">
        <v>0</v>
      </c>
      <c r="D66" s="117"/>
      <c r="E66" s="118">
        <v>0</v>
      </c>
      <c r="F66" s="118"/>
      <c r="G66" s="118">
        <v>0</v>
      </c>
      <c r="H66" s="154">
        <f t="shared" si="0"/>
        <v>0</v>
      </c>
      <c r="I66" s="154">
        <f t="shared" si="1"/>
        <v>0</v>
      </c>
      <c r="J66" s="109">
        <f t="shared" si="2"/>
      </c>
      <c r="K66" s="120">
        <f t="shared" si="3"/>
        <v>0</v>
      </c>
    </row>
    <row r="67" spans="1:11" s="36" customFormat="1" ht="26.25" customHeight="1" thickBot="1">
      <c r="A67" s="73"/>
      <c r="B67" s="43" t="s">
        <v>56</v>
      </c>
      <c r="C67" s="162">
        <f>C8+C44+C65</f>
        <v>99298.55800000002</v>
      </c>
      <c r="D67" s="163">
        <f>D8+D44+D65</f>
        <v>145827</v>
      </c>
      <c r="E67" s="162">
        <f>E8+E44+E65</f>
        <v>145827</v>
      </c>
      <c r="F67" s="163">
        <f>F8+F44+F65</f>
        <v>104030.34999999999</v>
      </c>
      <c r="G67" s="162">
        <f>G8+G44+G65</f>
        <v>96853.877</v>
      </c>
      <c r="H67" s="108">
        <f t="shared" si="0"/>
        <v>-7176.472999999998</v>
      </c>
      <c r="I67" s="109">
        <f t="shared" si="1"/>
        <v>66.41697147990426</v>
      </c>
      <c r="J67" s="108">
        <f t="shared" si="2"/>
        <v>93.10155834331039</v>
      </c>
      <c r="K67" s="110">
        <f t="shared" si="3"/>
        <v>-2444.681000000026</v>
      </c>
    </row>
    <row r="68" spans="1:11" s="36" customFormat="1" ht="26.25" customHeight="1" thickBot="1">
      <c r="A68" s="74">
        <v>40000000</v>
      </c>
      <c r="B68" s="51" t="s">
        <v>55</v>
      </c>
      <c r="C68" s="164">
        <f>C69+C70+C86+C82</f>
        <v>55723.053</v>
      </c>
      <c r="D68" s="165">
        <f>D69+D70+D86+D82</f>
        <v>70561.06</v>
      </c>
      <c r="E68" s="164">
        <f>E69+E70+E86+E82</f>
        <v>64902.73</v>
      </c>
      <c r="F68" s="165">
        <f>F69+F70+F86+F82</f>
        <v>50373.719999999994</v>
      </c>
      <c r="G68" s="164">
        <f>G69+G70+G86+G82</f>
        <v>50373.719999999994</v>
      </c>
      <c r="H68" s="109">
        <f t="shared" si="0"/>
        <v>0</v>
      </c>
      <c r="I68" s="108">
        <f t="shared" si="1"/>
        <v>77.61417740055</v>
      </c>
      <c r="J68" s="109">
        <f t="shared" si="2"/>
        <v>100</v>
      </c>
      <c r="K68" s="166">
        <f t="shared" si="3"/>
        <v>-5349.333000000006</v>
      </c>
    </row>
    <row r="69" spans="1:11" s="27" customFormat="1" ht="26.25" customHeight="1" thickBot="1">
      <c r="A69" s="75">
        <v>41020100</v>
      </c>
      <c r="B69" s="76" t="s">
        <v>170</v>
      </c>
      <c r="C69" s="167">
        <v>8186.4</v>
      </c>
      <c r="D69" s="134">
        <v>9219.1</v>
      </c>
      <c r="E69" s="167">
        <v>9219.1</v>
      </c>
      <c r="F69" s="134">
        <v>6914.7</v>
      </c>
      <c r="G69" s="167">
        <v>6914.7</v>
      </c>
      <c r="H69" s="108">
        <f t="shared" si="0"/>
        <v>0</v>
      </c>
      <c r="I69" s="109">
        <f t="shared" si="1"/>
        <v>75.00406764217765</v>
      </c>
      <c r="J69" s="168">
        <f t="shared" si="2"/>
        <v>100</v>
      </c>
      <c r="K69" s="110">
        <f t="shared" si="3"/>
        <v>-1271.6999999999998</v>
      </c>
    </row>
    <row r="70" spans="1:11" s="7" customFormat="1" ht="20.25" customHeight="1" thickBot="1">
      <c r="A70" s="77">
        <v>41030000</v>
      </c>
      <c r="B70" s="66" t="s">
        <v>157</v>
      </c>
      <c r="C70" s="111">
        <f>SUM(C71:C81)</f>
        <v>44954.646</v>
      </c>
      <c r="D70" s="111">
        <f>SUM(D71:D81)</f>
        <v>57523.1</v>
      </c>
      <c r="E70" s="111">
        <f>SUM(E71:E81)</f>
        <v>51770.8</v>
      </c>
      <c r="F70" s="111">
        <f>SUM(F71:F81)</f>
        <v>39905.1</v>
      </c>
      <c r="G70" s="111">
        <f>SUM(G71:G81)</f>
        <v>39905.1</v>
      </c>
      <c r="H70" s="108">
        <f t="shared" si="0"/>
        <v>0</v>
      </c>
      <c r="I70" s="109">
        <f t="shared" si="1"/>
        <v>77.08032327103308</v>
      </c>
      <c r="J70" s="168">
        <f t="shared" si="2"/>
        <v>100</v>
      </c>
      <c r="K70" s="146">
        <f t="shared" si="3"/>
        <v>-5049.546000000002</v>
      </c>
    </row>
    <row r="71" spans="1:11" s="7" customFormat="1" ht="39" customHeight="1" hidden="1" thickBot="1">
      <c r="A71" s="41"/>
      <c r="B71" s="65"/>
      <c r="C71" s="121"/>
      <c r="D71" s="121"/>
      <c r="E71" s="121"/>
      <c r="F71" s="121"/>
      <c r="G71" s="121"/>
      <c r="H71" s="122">
        <f t="shared" si="0"/>
        <v>0</v>
      </c>
      <c r="I71" s="122">
        <f t="shared" si="1"/>
        <v>0</v>
      </c>
      <c r="J71" s="123">
        <f t="shared" si="2"/>
      </c>
      <c r="K71" s="116">
        <f t="shared" si="3"/>
        <v>0</v>
      </c>
    </row>
    <row r="72" spans="1:11" s="7" customFormat="1" ht="19.5" customHeight="1">
      <c r="A72" s="25">
        <v>41033900</v>
      </c>
      <c r="B72" s="16" t="s">
        <v>81</v>
      </c>
      <c r="C72" s="124">
        <v>43131.6</v>
      </c>
      <c r="D72" s="124">
        <v>57523.1</v>
      </c>
      <c r="E72" s="124">
        <v>51770.8</v>
      </c>
      <c r="F72" s="124">
        <v>39905.1</v>
      </c>
      <c r="G72" s="124">
        <v>39905.1</v>
      </c>
      <c r="H72" s="142">
        <f t="shared" si="0"/>
        <v>0</v>
      </c>
      <c r="I72" s="126">
        <f t="shared" si="1"/>
        <v>77.08032327103308</v>
      </c>
      <c r="J72" s="126">
        <f t="shared" si="2"/>
        <v>100</v>
      </c>
      <c r="K72" s="127">
        <f t="shared" si="3"/>
        <v>-3226.5</v>
      </c>
    </row>
    <row r="73" spans="1:11" s="7" customFormat="1" ht="20.25" customHeight="1" hidden="1" thickBot="1">
      <c r="A73" s="13">
        <v>41034200</v>
      </c>
      <c r="B73" s="16" t="s">
        <v>162</v>
      </c>
      <c r="C73" s="124">
        <v>0</v>
      </c>
      <c r="D73" s="124"/>
      <c r="E73" s="124">
        <v>0</v>
      </c>
      <c r="F73" s="124"/>
      <c r="G73" s="124">
        <v>0</v>
      </c>
      <c r="H73" s="142">
        <f t="shared" si="0"/>
        <v>0</v>
      </c>
      <c r="I73" s="126">
        <f t="shared" si="1"/>
        <v>0</v>
      </c>
      <c r="J73" s="126">
        <f t="shared" si="2"/>
      </c>
      <c r="K73" s="127">
        <f t="shared" si="3"/>
        <v>0</v>
      </c>
    </row>
    <row r="74" spans="1:11" s="7" customFormat="1" ht="19.5" customHeight="1" hidden="1" thickBot="1">
      <c r="A74" s="17"/>
      <c r="B74" s="15"/>
      <c r="C74" s="169"/>
      <c r="D74" s="169"/>
      <c r="E74" s="131"/>
      <c r="F74" s="131"/>
      <c r="G74" s="131"/>
      <c r="H74" s="142">
        <f t="shared" si="0"/>
        <v>0</v>
      </c>
      <c r="I74" s="126">
        <f t="shared" si="1"/>
        <v>0</v>
      </c>
      <c r="J74" s="126">
        <f t="shared" si="2"/>
      </c>
      <c r="K74" s="127">
        <f t="shared" si="3"/>
        <v>0</v>
      </c>
    </row>
    <row r="75" spans="1:11" s="7" customFormat="1" ht="23.25" customHeight="1" hidden="1">
      <c r="A75" s="30">
        <v>41040000</v>
      </c>
      <c r="B75" s="19" t="s">
        <v>163</v>
      </c>
      <c r="C75" s="170">
        <f>SUM(C76,C77)</f>
        <v>0</v>
      </c>
      <c r="D75" s="170"/>
      <c r="E75" s="170">
        <f>SUM(E76,E77)</f>
        <v>0</v>
      </c>
      <c r="F75" s="170"/>
      <c r="G75" s="170">
        <f>SUM(G76,G77)</f>
        <v>0</v>
      </c>
      <c r="H75" s="142">
        <f aca="true" t="shared" si="4" ref="H75:H81">G75-F75</f>
        <v>0</v>
      </c>
      <c r="I75" s="126">
        <f aca="true" t="shared" si="5" ref="I75:I81">IF(E75=0,0,G75/E75*100)</f>
        <v>0</v>
      </c>
      <c r="J75" s="126">
        <f aca="true" t="shared" si="6" ref="J75:J81">IF(F75=0,"",$G75/F75*100)</f>
      </c>
      <c r="K75" s="127">
        <f aca="true" t="shared" si="7" ref="K75:K81">G75-C75</f>
        <v>0</v>
      </c>
    </row>
    <row r="76" spans="1:11" s="7" customFormat="1" ht="18" customHeight="1" hidden="1">
      <c r="A76" s="30"/>
      <c r="B76" s="16"/>
      <c r="C76" s="124"/>
      <c r="D76" s="124"/>
      <c r="E76" s="124"/>
      <c r="F76" s="124"/>
      <c r="G76" s="124"/>
      <c r="H76" s="142">
        <f t="shared" si="4"/>
        <v>0</v>
      </c>
      <c r="I76" s="126">
        <f t="shared" si="5"/>
        <v>0</v>
      </c>
      <c r="J76" s="126">
        <f t="shared" si="6"/>
      </c>
      <c r="K76" s="127">
        <f t="shared" si="7"/>
        <v>0</v>
      </c>
    </row>
    <row r="77" spans="1:11" s="7" customFormat="1" ht="30.75" customHeight="1" hidden="1">
      <c r="A77" s="25"/>
      <c r="B77" s="16"/>
      <c r="C77" s="169"/>
      <c r="D77" s="169"/>
      <c r="E77" s="131"/>
      <c r="F77" s="131"/>
      <c r="G77" s="131"/>
      <c r="H77" s="142">
        <f t="shared" si="4"/>
        <v>0</v>
      </c>
      <c r="I77" s="126">
        <f t="shared" si="5"/>
        <v>0</v>
      </c>
      <c r="J77" s="126">
        <f t="shared" si="6"/>
      </c>
      <c r="K77" s="127">
        <f t="shared" si="7"/>
        <v>0</v>
      </c>
    </row>
    <row r="78" spans="1:11" s="7" customFormat="1" ht="54.75" customHeight="1" hidden="1">
      <c r="A78" s="25">
        <v>41034500</v>
      </c>
      <c r="B78" s="32" t="s">
        <v>306</v>
      </c>
      <c r="C78" s="169">
        <v>0</v>
      </c>
      <c r="D78" s="169"/>
      <c r="E78" s="131">
        <v>0</v>
      </c>
      <c r="F78" s="131"/>
      <c r="G78" s="131">
        <v>0</v>
      </c>
      <c r="H78" s="142">
        <f t="shared" si="4"/>
        <v>0</v>
      </c>
      <c r="I78" s="126">
        <f t="shared" si="5"/>
        <v>0</v>
      </c>
      <c r="J78" s="126">
        <f t="shared" si="6"/>
      </c>
      <c r="K78" s="127">
        <f t="shared" si="7"/>
        <v>0</v>
      </c>
    </row>
    <row r="79" spans="1:11" s="7" customFormat="1" ht="53.25" customHeight="1" hidden="1">
      <c r="A79" s="78">
        <v>41035500</v>
      </c>
      <c r="B79" s="79" t="s">
        <v>307</v>
      </c>
      <c r="C79" s="171">
        <v>0</v>
      </c>
      <c r="D79" s="171"/>
      <c r="E79" s="160">
        <v>0</v>
      </c>
      <c r="F79" s="160"/>
      <c r="G79" s="160">
        <v>0</v>
      </c>
      <c r="H79" s="142">
        <f t="shared" si="4"/>
        <v>0</v>
      </c>
      <c r="I79" s="126">
        <f t="shared" si="5"/>
        <v>0</v>
      </c>
      <c r="J79" s="126">
        <f t="shared" si="6"/>
      </c>
      <c r="K79" s="127">
        <f t="shared" si="7"/>
        <v>0</v>
      </c>
    </row>
    <row r="80" spans="1:11" s="7" customFormat="1" ht="63" customHeight="1">
      <c r="A80" s="25">
        <v>41034500</v>
      </c>
      <c r="B80" s="24" t="s">
        <v>306</v>
      </c>
      <c r="C80" s="174">
        <v>7</v>
      </c>
      <c r="D80" s="174"/>
      <c r="E80" s="118"/>
      <c r="F80" s="118"/>
      <c r="G80" s="118"/>
      <c r="H80" s="172">
        <f t="shared" si="4"/>
        <v>0</v>
      </c>
      <c r="I80" s="119">
        <f t="shared" si="5"/>
        <v>0</v>
      </c>
      <c r="J80" s="119">
        <f t="shared" si="6"/>
      </c>
      <c r="K80" s="120">
        <f t="shared" si="7"/>
        <v>-7</v>
      </c>
    </row>
    <row r="81" spans="1:11" s="7" customFormat="1" ht="84.75" customHeight="1">
      <c r="A81" s="25">
        <v>41035500</v>
      </c>
      <c r="B81" s="16" t="s">
        <v>307</v>
      </c>
      <c r="C81" s="169">
        <v>1816.046</v>
      </c>
      <c r="D81" s="169"/>
      <c r="E81" s="131"/>
      <c r="F81" s="131"/>
      <c r="G81" s="131"/>
      <c r="H81" s="142">
        <f t="shared" si="4"/>
        <v>0</v>
      </c>
      <c r="I81" s="126">
        <f t="shared" si="5"/>
        <v>0</v>
      </c>
      <c r="J81" s="126">
        <f t="shared" si="6"/>
      </c>
      <c r="K81" s="127">
        <f t="shared" si="7"/>
        <v>-1816.046</v>
      </c>
    </row>
    <row r="82" spans="1:11" s="7" customFormat="1" ht="39.75" customHeight="1" thickBot="1">
      <c r="A82" s="195">
        <v>41040000</v>
      </c>
      <c r="B82" s="196" t="s">
        <v>174</v>
      </c>
      <c r="C82" s="194">
        <f>C84+C85</f>
        <v>104.46</v>
      </c>
      <c r="D82" s="194">
        <f>D84+D85</f>
        <v>2220</v>
      </c>
      <c r="E82" s="194">
        <f>E84+E85</f>
        <v>2220</v>
      </c>
      <c r="F82" s="194">
        <f>F84+F85</f>
        <v>2220</v>
      </c>
      <c r="G82" s="194">
        <f>G84+G85</f>
        <v>2220</v>
      </c>
      <c r="H82" s="145">
        <f aca="true" t="shared" si="8" ref="H82:H148">G82-F82</f>
        <v>0</v>
      </c>
      <c r="I82" s="145">
        <f>IF(E82=0,0,G82/E82*100)</f>
        <v>100</v>
      </c>
      <c r="J82" s="145">
        <f aca="true" t="shared" si="9" ref="J82:J103">IF(F82=0,"",$G82/F82*100)</f>
        <v>100</v>
      </c>
      <c r="K82" s="146">
        <f aca="true" t="shared" si="10" ref="K82:K101">G82-C82</f>
        <v>2115.54</v>
      </c>
    </row>
    <row r="83" spans="1:11" s="7" customFormat="1" ht="102" hidden="1" thickBot="1">
      <c r="A83" s="78">
        <v>41040200</v>
      </c>
      <c r="B83" s="80" t="s">
        <v>175</v>
      </c>
      <c r="C83" s="171">
        <v>0</v>
      </c>
      <c r="D83" s="171"/>
      <c r="E83" s="160">
        <v>0</v>
      </c>
      <c r="F83" s="160"/>
      <c r="G83" s="160">
        <v>0</v>
      </c>
      <c r="H83" s="122">
        <f t="shared" si="8"/>
        <v>0</v>
      </c>
      <c r="I83" s="145">
        <f>IF(E83=0,0,G83/E83*100)</f>
        <v>0</v>
      </c>
      <c r="J83" s="145">
        <f t="shared" si="9"/>
      </c>
      <c r="K83" s="146">
        <f t="shared" si="10"/>
        <v>0</v>
      </c>
    </row>
    <row r="84" spans="1:11" s="7" customFormat="1" ht="101.25" customHeight="1" thickBot="1">
      <c r="A84" s="78">
        <v>41040200</v>
      </c>
      <c r="B84" s="16" t="s">
        <v>175</v>
      </c>
      <c r="C84" s="171">
        <v>104.46</v>
      </c>
      <c r="D84" s="171"/>
      <c r="E84" s="160"/>
      <c r="F84" s="160"/>
      <c r="G84" s="160"/>
      <c r="H84" s="197"/>
      <c r="I84" s="145">
        <f>IF(E84=0,0,G84/E84*100)</f>
        <v>0</v>
      </c>
      <c r="J84" s="145">
        <f t="shared" si="9"/>
      </c>
      <c r="K84" s="146">
        <f t="shared" si="10"/>
        <v>-104.46</v>
      </c>
    </row>
    <row r="85" spans="1:11" s="7" customFormat="1" ht="162" customHeight="1" thickBot="1">
      <c r="A85" s="81">
        <v>41040500</v>
      </c>
      <c r="B85" s="24" t="s">
        <v>368</v>
      </c>
      <c r="C85" s="174"/>
      <c r="D85" s="174">
        <v>2220</v>
      </c>
      <c r="E85" s="118">
        <v>2220</v>
      </c>
      <c r="F85" s="118">
        <v>2220</v>
      </c>
      <c r="G85" s="118">
        <v>2220</v>
      </c>
      <c r="H85" s="119">
        <f t="shared" si="8"/>
        <v>0</v>
      </c>
      <c r="I85" s="119">
        <f aca="true" t="shared" si="11" ref="I85:I101">IF(E85=0,0,G85/E85*100)</f>
        <v>100</v>
      </c>
      <c r="J85" s="119">
        <f t="shared" si="9"/>
        <v>100</v>
      </c>
      <c r="K85" s="192">
        <f t="shared" si="10"/>
        <v>2220</v>
      </c>
    </row>
    <row r="86" spans="1:11" s="7" customFormat="1" ht="39" customHeight="1" thickBot="1">
      <c r="A86" s="77">
        <v>41050000</v>
      </c>
      <c r="B86" s="66" t="s">
        <v>158</v>
      </c>
      <c r="C86" s="173">
        <f>SUM(C87:C100)</f>
        <v>2477.547</v>
      </c>
      <c r="D86" s="173">
        <f>SUM(D87:D100)</f>
        <v>1598.86</v>
      </c>
      <c r="E86" s="173">
        <f>SUM(E87:E100)</f>
        <v>1692.83</v>
      </c>
      <c r="F86" s="173">
        <f>SUM(F87:F100)</f>
        <v>1333.9199999999998</v>
      </c>
      <c r="G86" s="173">
        <f>SUM(G87:G100)</f>
        <v>1333.9199999999998</v>
      </c>
      <c r="H86" s="108">
        <f t="shared" si="8"/>
        <v>0</v>
      </c>
      <c r="I86" s="108">
        <f t="shared" si="11"/>
        <v>78.79822545677946</v>
      </c>
      <c r="J86" s="108">
        <f t="shared" si="9"/>
        <v>100</v>
      </c>
      <c r="K86" s="110">
        <f t="shared" si="10"/>
        <v>-1143.6270000000002</v>
      </c>
    </row>
    <row r="87" spans="1:11" s="7" customFormat="1" ht="25.5" customHeight="1" hidden="1">
      <c r="A87" s="41"/>
      <c r="B87" s="82"/>
      <c r="C87" s="175"/>
      <c r="D87" s="175"/>
      <c r="E87" s="113"/>
      <c r="F87" s="113"/>
      <c r="G87" s="113"/>
      <c r="H87" s="154">
        <f t="shared" si="8"/>
        <v>0</v>
      </c>
      <c r="I87" s="154">
        <f t="shared" si="11"/>
        <v>0</v>
      </c>
      <c r="J87" s="109">
        <f t="shared" si="9"/>
      </c>
      <c r="K87" s="116">
        <f t="shared" si="10"/>
        <v>0</v>
      </c>
    </row>
    <row r="88" spans="1:11" s="7" customFormat="1" ht="21.75" customHeight="1" hidden="1">
      <c r="A88" s="25"/>
      <c r="B88" s="16"/>
      <c r="C88" s="169"/>
      <c r="D88" s="169"/>
      <c r="E88" s="131"/>
      <c r="F88" s="131"/>
      <c r="G88" s="131"/>
      <c r="H88" s="154">
        <f t="shared" si="8"/>
        <v>0</v>
      </c>
      <c r="I88" s="154">
        <f t="shared" si="11"/>
        <v>0</v>
      </c>
      <c r="J88" s="109">
        <f t="shared" si="9"/>
      </c>
      <c r="K88" s="127">
        <f t="shared" si="10"/>
        <v>0</v>
      </c>
    </row>
    <row r="89" spans="1:11" s="7" customFormat="1" ht="29.25" customHeight="1" hidden="1">
      <c r="A89" s="25"/>
      <c r="B89" s="16"/>
      <c r="C89" s="169"/>
      <c r="D89" s="169"/>
      <c r="E89" s="131"/>
      <c r="F89" s="131"/>
      <c r="G89" s="131"/>
      <c r="H89" s="154">
        <f t="shared" si="8"/>
        <v>0</v>
      </c>
      <c r="I89" s="154">
        <f t="shared" si="11"/>
        <v>0</v>
      </c>
      <c r="J89" s="109">
        <f t="shared" si="9"/>
      </c>
      <c r="K89" s="127">
        <f t="shared" si="10"/>
        <v>0</v>
      </c>
    </row>
    <row r="90" spans="1:11" s="7" customFormat="1" ht="18" customHeight="1" hidden="1">
      <c r="A90" s="25"/>
      <c r="B90" s="28"/>
      <c r="C90" s="176"/>
      <c r="D90" s="176"/>
      <c r="E90" s="131"/>
      <c r="F90" s="131"/>
      <c r="G90" s="131"/>
      <c r="H90" s="154">
        <f t="shared" si="8"/>
        <v>0</v>
      </c>
      <c r="I90" s="154">
        <f t="shared" si="11"/>
        <v>0</v>
      </c>
      <c r="J90" s="109">
        <f t="shared" si="9"/>
      </c>
      <c r="K90" s="127">
        <f t="shared" si="10"/>
        <v>0</v>
      </c>
    </row>
    <row r="91" spans="1:11" s="7" customFormat="1" ht="27.75" customHeight="1" hidden="1">
      <c r="A91" s="18"/>
      <c r="B91" s="16"/>
      <c r="C91" s="176"/>
      <c r="D91" s="176"/>
      <c r="E91" s="131"/>
      <c r="F91" s="131"/>
      <c r="G91" s="131"/>
      <c r="H91" s="154">
        <f t="shared" si="8"/>
        <v>0</v>
      </c>
      <c r="I91" s="154">
        <f t="shared" si="11"/>
        <v>0</v>
      </c>
      <c r="J91" s="109">
        <f t="shared" si="9"/>
      </c>
      <c r="K91" s="127">
        <f t="shared" si="10"/>
        <v>0</v>
      </c>
    </row>
    <row r="92" spans="1:11" s="7" customFormat="1" ht="35.25" customHeight="1" hidden="1">
      <c r="A92" s="25"/>
      <c r="B92" s="16"/>
      <c r="C92" s="124"/>
      <c r="D92" s="124"/>
      <c r="E92" s="131"/>
      <c r="F92" s="131"/>
      <c r="G92" s="131"/>
      <c r="H92" s="154">
        <f t="shared" si="8"/>
        <v>0</v>
      </c>
      <c r="I92" s="154">
        <f t="shared" si="11"/>
        <v>0</v>
      </c>
      <c r="J92" s="109">
        <f t="shared" si="9"/>
      </c>
      <c r="K92" s="127">
        <f t="shared" si="10"/>
        <v>0</v>
      </c>
    </row>
    <row r="93" spans="1:11" s="7" customFormat="1" ht="37.5" customHeight="1">
      <c r="A93" s="25">
        <v>41051000</v>
      </c>
      <c r="B93" s="16" t="s">
        <v>194</v>
      </c>
      <c r="C93" s="124">
        <v>590.5</v>
      </c>
      <c r="D93" s="124">
        <v>1231.12</v>
      </c>
      <c r="E93" s="131">
        <v>1108.01</v>
      </c>
      <c r="F93" s="131">
        <v>853.86</v>
      </c>
      <c r="G93" s="131">
        <v>853.86</v>
      </c>
      <c r="H93" s="114">
        <f t="shared" si="8"/>
        <v>0</v>
      </c>
      <c r="I93" s="114">
        <f t="shared" si="11"/>
        <v>77.06248138554706</v>
      </c>
      <c r="J93" s="115">
        <f t="shared" si="9"/>
        <v>100</v>
      </c>
      <c r="K93" s="127">
        <f t="shared" si="10"/>
        <v>263.36</v>
      </c>
    </row>
    <row r="94" spans="1:13" s="7" customFormat="1" ht="60" customHeight="1">
      <c r="A94" s="25">
        <v>41051200</v>
      </c>
      <c r="B94" s="16" t="s">
        <v>159</v>
      </c>
      <c r="C94" s="124">
        <v>216.706</v>
      </c>
      <c r="D94" s="124">
        <v>328.94</v>
      </c>
      <c r="E94" s="131">
        <v>296.02</v>
      </c>
      <c r="F94" s="131">
        <v>202.26</v>
      </c>
      <c r="G94" s="131">
        <v>202.26</v>
      </c>
      <c r="H94" s="126">
        <f t="shared" si="8"/>
        <v>0</v>
      </c>
      <c r="I94" s="126">
        <f t="shared" si="11"/>
        <v>68.32646442807918</v>
      </c>
      <c r="J94" s="126">
        <f t="shared" si="9"/>
        <v>100</v>
      </c>
      <c r="K94" s="127">
        <f t="shared" si="10"/>
        <v>-14.445999999999998</v>
      </c>
      <c r="M94" s="29"/>
    </row>
    <row r="95" spans="1:13" s="7" customFormat="1" ht="81.75" customHeight="1" hidden="1">
      <c r="A95" s="25">
        <v>41051400</v>
      </c>
      <c r="B95" s="16" t="s">
        <v>172</v>
      </c>
      <c r="C95" s="124">
        <v>0</v>
      </c>
      <c r="D95" s="124"/>
      <c r="E95" s="131">
        <v>0</v>
      </c>
      <c r="F95" s="131"/>
      <c r="G95" s="131">
        <v>0</v>
      </c>
      <c r="H95" s="126">
        <f t="shared" si="8"/>
        <v>0</v>
      </c>
      <c r="I95" s="126">
        <f t="shared" si="11"/>
        <v>0</v>
      </c>
      <c r="J95" s="126">
        <f t="shared" si="9"/>
      </c>
      <c r="K95" s="127">
        <f t="shared" si="10"/>
        <v>0</v>
      </c>
      <c r="M95" s="29"/>
    </row>
    <row r="96" spans="1:13" s="7" customFormat="1" ht="61.5" customHeight="1" hidden="1">
      <c r="A96" s="25">
        <v>41051500</v>
      </c>
      <c r="B96" s="16" t="s">
        <v>171</v>
      </c>
      <c r="C96" s="124">
        <v>0</v>
      </c>
      <c r="D96" s="124"/>
      <c r="E96" s="131">
        <v>0</v>
      </c>
      <c r="F96" s="131"/>
      <c r="G96" s="131">
        <v>0</v>
      </c>
      <c r="H96" s="126">
        <f t="shared" si="8"/>
        <v>0</v>
      </c>
      <c r="I96" s="126">
        <f t="shared" si="11"/>
        <v>0</v>
      </c>
      <c r="J96" s="126">
        <f t="shared" si="9"/>
      </c>
      <c r="K96" s="127">
        <f t="shared" si="10"/>
        <v>0</v>
      </c>
      <c r="M96" s="29"/>
    </row>
    <row r="97" spans="1:13" s="7" customFormat="1" ht="11.25" customHeight="1" hidden="1">
      <c r="A97" s="18">
        <v>41053000</v>
      </c>
      <c r="B97" s="16" t="s">
        <v>176</v>
      </c>
      <c r="C97" s="124">
        <v>0</v>
      </c>
      <c r="D97" s="124"/>
      <c r="E97" s="131">
        <v>0</v>
      </c>
      <c r="F97" s="131"/>
      <c r="G97" s="131">
        <v>0</v>
      </c>
      <c r="H97" s="126">
        <f t="shared" si="8"/>
        <v>0</v>
      </c>
      <c r="I97" s="126">
        <f t="shared" si="11"/>
        <v>0</v>
      </c>
      <c r="J97" s="126">
        <f t="shared" si="9"/>
      </c>
      <c r="K97" s="127">
        <f t="shared" si="10"/>
        <v>0</v>
      </c>
      <c r="M97" s="29"/>
    </row>
    <row r="98" spans="1:13" s="7" customFormat="1" ht="87.75" customHeight="1">
      <c r="A98" s="18">
        <v>41051400</v>
      </c>
      <c r="B98" s="16" t="s">
        <v>172</v>
      </c>
      <c r="C98" s="124">
        <v>973.141</v>
      </c>
      <c r="D98" s="124"/>
      <c r="E98" s="131"/>
      <c r="F98" s="131"/>
      <c r="G98" s="131"/>
      <c r="H98" s="126">
        <f t="shared" si="8"/>
        <v>0</v>
      </c>
      <c r="I98" s="126">
        <f t="shared" si="11"/>
        <v>0</v>
      </c>
      <c r="J98" s="126">
        <f t="shared" si="9"/>
      </c>
      <c r="K98" s="127">
        <f t="shared" si="10"/>
        <v>-973.141</v>
      </c>
      <c r="M98" s="29"/>
    </row>
    <row r="99" spans="1:11" s="7" customFormat="1" ht="25.5" customHeight="1">
      <c r="A99" s="25">
        <v>41053900</v>
      </c>
      <c r="B99" s="16" t="s">
        <v>148</v>
      </c>
      <c r="C99" s="124">
        <v>171.6</v>
      </c>
      <c r="D99" s="124">
        <v>38.8</v>
      </c>
      <c r="E99" s="131">
        <v>288.8</v>
      </c>
      <c r="F99" s="131">
        <v>277.8</v>
      </c>
      <c r="G99" s="131">
        <v>277.8</v>
      </c>
      <c r="H99" s="126">
        <f t="shared" si="8"/>
        <v>0</v>
      </c>
      <c r="I99" s="126">
        <f t="shared" si="11"/>
        <v>96.19113573407202</v>
      </c>
      <c r="J99" s="126">
        <f t="shared" si="9"/>
        <v>100</v>
      </c>
      <c r="K99" s="127">
        <f t="shared" si="10"/>
        <v>106.20000000000002</v>
      </c>
    </row>
    <row r="100" spans="1:11" s="7" customFormat="1" ht="61.5" customHeight="1" thickBot="1">
      <c r="A100" s="31">
        <v>41055000</v>
      </c>
      <c r="B100" s="24" t="s">
        <v>173</v>
      </c>
      <c r="C100" s="177">
        <v>525.6</v>
      </c>
      <c r="D100" s="177"/>
      <c r="E100" s="160">
        <v>0</v>
      </c>
      <c r="F100" s="160">
        <v>0</v>
      </c>
      <c r="G100" s="160">
        <v>0</v>
      </c>
      <c r="H100" s="153">
        <f t="shared" si="8"/>
        <v>0</v>
      </c>
      <c r="I100" s="153">
        <f t="shared" si="11"/>
        <v>0</v>
      </c>
      <c r="J100" s="144">
        <f t="shared" si="9"/>
      </c>
      <c r="K100" s="120">
        <f t="shared" si="10"/>
        <v>-525.6</v>
      </c>
    </row>
    <row r="101" spans="1:11" s="39" customFormat="1" ht="29.25" customHeight="1" thickBot="1">
      <c r="A101" s="37"/>
      <c r="B101" s="38" t="s">
        <v>11</v>
      </c>
      <c r="C101" s="178">
        <f>C67+C69+C70+C82+C86</f>
        <v>155021.611</v>
      </c>
      <c r="D101" s="178">
        <f>D67+D69+D70+D82+D86</f>
        <v>216388.06</v>
      </c>
      <c r="E101" s="178">
        <f>E67+E69+E70+E82+E86</f>
        <v>210729.73</v>
      </c>
      <c r="F101" s="178">
        <f>F67+F69+F70+F82+F86</f>
        <v>154404.07</v>
      </c>
      <c r="G101" s="179">
        <f>G67+G69+G70+G82+G86</f>
        <v>147227.597</v>
      </c>
      <c r="H101" s="154">
        <f t="shared" si="8"/>
        <v>-7176.472999999998</v>
      </c>
      <c r="I101" s="154">
        <f t="shared" si="11"/>
        <v>69.86560320653379</v>
      </c>
      <c r="J101" s="109">
        <f t="shared" si="9"/>
        <v>95.3521477769336</v>
      </c>
      <c r="K101" s="110">
        <f t="shared" si="10"/>
        <v>-7794.013999999996</v>
      </c>
    </row>
    <row r="102" spans="1:11" s="198" customFormat="1" ht="27" customHeight="1" thickBot="1">
      <c r="A102" s="209"/>
      <c r="B102" s="210" t="s">
        <v>22</v>
      </c>
      <c r="C102" s="207"/>
      <c r="D102" s="207"/>
      <c r="E102" s="207" t="s">
        <v>16</v>
      </c>
      <c r="F102" s="207"/>
      <c r="G102" s="207"/>
      <c r="H102" s="211">
        <f t="shared" si="8"/>
        <v>0</v>
      </c>
      <c r="I102" s="212"/>
      <c r="J102" s="208">
        <f t="shared" si="9"/>
      </c>
      <c r="K102" s="213"/>
    </row>
    <row r="103" spans="1:11" s="206" customFormat="1" ht="20.25" customHeight="1" thickBot="1">
      <c r="A103" s="546" t="s">
        <v>137</v>
      </c>
      <c r="B103" s="547" t="s">
        <v>24</v>
      </c>
      <c r="C103" s="548">
        <f>C104+C105+C106+C107</f>
        <v>28804.4</v>
      </c>
      <c r="D103" s="548">
        <f>D104+D105+D106+D107</f>
        <v>36797.2</v>
      </c>
      <c r="E103" s="548">
        <f>E104+E105+E106+E107</f>
        <v>36645.899999999994</v>
      </c>
      <c r="F103" s="548">
        <f>F104+F105+F106+F107</f>
        <v>31991.300000000003</v>
      </c>
      <c r="G103" s="548">
        <f>G104+G105+G106+G107</f>
        <v>23369.4</v>
      </c>
      <c r="H103" s="108">
        <f t="shared" si="8"/>
        <v>-8621.900000000001</v>
      </c>
      <c r="I103" s="549">
        <f>G103/E103</f>
        <v>0.6377084476025969</v>
      </c>
      <c r="J103" s="109">
        <f t="shared" si="9"/>
        <v>73.04923526083654</v>
      </c>
      <c r="K103" s="550">
        <f>G103-C103</f>
        <v>-5435</v>
      </c>
    </row>
    <row r="104" spans="1:11" s="338" customFormat="1" ht="98.25" customHeight="1">
      <c r="A104" s="551" t="s">
        <v>196</v>
      </c>
      <c r="B104" s="552" t="s">
        <v>197</v>
      </c>
      <c r="C104" s="553">
        <v>20431.3</v>
      </c>
      <c r="D104" s="554">
        <v>27015.1</v>
      </c>
      <c r="E104" s="554">
        <v>27015.1</v>
      </c>
      <c r="F104" s="554">
        <v>23889.4</v>
      </c>
      <c r="G104" s="555">
        <v>16871.7</v>
      </c>
      <c r="H104" s="149">
        <f t="shared" si="8"/>
        <v>-7017.700000000001</v>
      </c>
      <c r="I104" s="556">
        <f>G104/E104</f>
        <v>0.6245285044290045</v>
      </c>
      <c r="J104" s="557">
        <f>G104/F104</f>
        <v>0.7062420990062538</v>
      </c>
      <c r="K104" s="558">
        <f aca="true" t="shared" si="12" ref="K104:K175">G104-C104</f>
        <v>-3559.5999999999985</v>
      </c>
    </row>
    <row r="105" spans="1:11" s="338" customFormat="1" ht="61.5" customHeight="1">
      <c r="A105" s="559" t="s">
        <v>198</v>
      </c>
      <c r="B105" s="560" t="s">
        <v>199</v>
      </c>
      <c r="C105" s="561">
        <v>6798.6</v>
      </c>
      <c r="D105" s="562">
        <v>9327.1</v>
      </c>
      <c r="E105" s="562">
        <v>9175.8</v>
      </c>
      <c r="F105" s="562">
        <v>7677</v>
      </c>
      <c r="G105" s="561">
        <v>6282.2</v>
      </c>
      <c r="H105" s="126">
        <f t="shared" si="8"/>
        <v>-1394.8000000000002</v>
      </c>
      <c r="I105" s="563">
        <f aca="true" t="shared" si="13" ref="I105:I176">G105/E105</f>
        <v>0.6846487499727545</v>
      </c>
      <c r="J105" s="563">
        <f aca="true" t="shared" si="14" ref="J105:J176">G105/F105</f>
        <v>0.8183144457470366</v>
      </c>
      <c r="K105" s="564">
        <f t="shared" si="12"/>
        <v>-516.4000000000005</v>
      </c>
    </row>
    <row r="106" spans="1:11" s="338" customFormat="1" ht="28.5" customHeight="1">
      <c r="A106" s="559" t="s">
        <v>200</v>
      </c>
      <c r="B106" s="560" t="s">
        <v>201</v>
      </c>
      <c r="C106" s="561">
        <v>250.8</v>
      </c>
      <c r="D106" s="561">
        <v>455</v>
      </c>
      <c r="E106" s="561">
        <v>455</v>
      </c>
      <c r="F106" s="561">
        <v>424.9</v>
      </c>
      <c r="G106" s="561">
        <v>215.5</v>
      </c>
      <c r="H106" s="126">
        <f t="shared" si="8"/>
        <v>-209.39999999999998</v>
      </c>
      <c r="I106" s="563">
        <f t="shared" si="13"/>
        <v>0.4736263736263736</v>
      </c>
      <c r="J106" s="563">
        <f t="shared" si="14"/>
        <v>0.507178159566957</v>
      </c>
      <c r="K106" s="564">
        <f t="shared" si="12"/>
        <v>-35.30000000000001</v>
      </c>
    </row>
    <row r="107" spans="1:11" s="338" customFormat="1" ht="66" customHeight="1" thickBot="1">
      <c r="A107" s="565" t="s">
        <v>202</v>
      </c>
      <c r="B107" s="566" t="s">
        <v>203</v>
      </c>
      <c r="C107" s="567">
        <v>1323.7</v>
      </c>
      <c r="D107" s="567"/>
      <c r="E107" s="567"/>
      <c r="F107" s="567"/>
      <c r="G107" s="567"/>
      <c r="H107" s="126">
        <f t="shared" si="8"/>
        <v>0</v>
      </c>
      <c r="I107" s="568"/>
      <c r="J107" s="569"/>
      <c r="K107" s="570">
        <f t="shared" si="12"/>
        <v>-1323.7</v>
      </c>
    </row>
    <row r="108" spans="1:11" s="578" customFormat="1" ht="20.25" customHeight="1" thickBot="1">
      <c r="A108" s="572" t="s">
        <v>138</v>
      </c>
      <c r="B108" s="573" t="s">
        <v>25</v>
      </c>
      <c r="C108" s="574">
        <f>C109+C110+C111+C112+C113+C114+C115+C116+C117+C118+C120+C122+C123+C126+C127+C119+C124+C125</f>
        <v>80689.9</v>
      </c>
      <c r="D108" s="574">
        <f>D109+D110+D111+D112+D113+D114+D115+D116+D117+D118+D120+D122+D123+D126+D127+D119+D124+D125</f>
        <v>113641</v>
      </c>
      <c r="E108" s="574">
        <f>E109+E110+E111+E112+E113+E114+E115+E116+E117+E118+E120+E122+E123+E126+E127+E119+E124+E125</f>
        <v>111579.90000000001</v>
      </c>
      <c r="F108" s="574">
        <f>F109+F110+F111+F112+F113+F114+F115+F116+F117+F118+F120+F122+F123+F126+F127+F119+F124+F125</f>
        <v>89463.7</v>
      </c>
      <c r="G108" s="574">
        <f>G109+G110+G111+G112+G113+G114+G115+G116+G117+G118+G120+G122+G123+G126+G127+G119+G124+G125</f>
        <v>76957.80000000002</v>
      </c>
      <c r="H108" s="575">
        <f t="shared" si="8"/>
        <v>-12505.89999999998</v>
      </c>
      <c r="I108" s="576">
        <f t="shared" si="13"/>
        <v>0.6897102435116003</v>
      </c>
      <c r="J108" s="576">
        <f t="shared" si="14"/>
        <v>0.8602125778388332</v>
      </c>
      <c r="K108" s="577">
        <f t="shared" si="12"/>
        <v>-3732.0999999999767</v>
      </c>
    </row>
    <row r="109" spans="1:11" s="584" customFormat="1" ht="20.25" customHeight="1">
      <c r="A109" s="330" t="s">
        <v>204</v>
      </c>
      <c r="B109" s="579" t="s">
        <v>205</v>
      </c>
      <c r="C109" s="580">
        <v>6565</v>
      </c>
      <c r="D109" s="580">
        <v>9308.2</v>
      </c>
      <c r="E109" s="580">
        <v>10227.4</v>
      </c>
      <c r="F109" s="580">
        <v>8332.2</v>
      </c>
      <c r="G109" s="580">
        <v>6033.9</v>
      </c>
      <c r="H109" s="581">
        <f t="shared" si="8"/>
        <v>-2298.300000000001</v>
      </c>
      <c r="I109" s="582">
        <f t="shared" si="13"/>
        <v>0.5899739914347732</v>
      </c>
      <c r="J109" s="582">
        <f t="shared" si="14"/>
        <v>0.7241664866421832</v>
      </c>
      <c r="K109" s="583">
        <f t="shared" si="12"/>
        <v>-531.1000000000004</v>
      </c>
    </row>
    <row r="110" spans="1:11" s="584" customFormat="1" ht="39" customHeight="1">
      <c r="A110" s="332" t="s">
        <v>224</v>
      </c>
      <c r="B110" s="585" t="s">
        <v>225</v>
      </c>
      <c r="C110" s="571">
        <v>21441</v>
      </c>
      <c r="D110" s="571">
        <v>33091.4</v>
      </c>
      <c r="E110" s="571">
        <v>35429.4</v>
      </c>
      <c r="F110" s="571">
        <v>29394.7</v>
      </c>
      <c r="G110" s="571">
        <v>21824.6</v>
      </c>
      <c r="H110" s="586">
        <f t="shared" si="8"/>
        <v>-7570.100000000002</v>
      </c>
      <c r="I110" s="587">
        <f t="shared" si="13"/>
        <v>0.6160025289731127</v>
      </c>
      <c r="J110" s="587">
        <f t="shared" si="14"/>
        <v>0.7424671794575212</v>
      </c>
      <c r="K110" s="588">
        <f t="shared" si="12"/>
        <v>383.59999999999854</v>
      </c>
    </row>
    <row r="111" spans="1:11" s="589" customFormat="1" ht="37.5" customHeight="1">
      <c r="A111" s="332" t="s">
        <v>226</v>
      </c>
      <c r="B111" s="331" t="s">
        <v>225</v>
      </c>
      <c r="C111" s="571">
        <v>42441.2</v>
      </c>
      <c r="D111" s="571">
        <v>57523.1</v>
      </c>
      <c r="E111" s="571">
        <v>51770.8</v>
      </c>
      <c r="F111" s="571">
        <v>39905.1</v>
      </c>
      <c r="G111" s="571">
        <v>39905.1</v>
      </c>
      <c r="H111" s="586">
        <f t="shared" si="8"/>
        <v>0</v>
      </c>
      <c r="I111" s="587">
        <f t="shared" si="13"/>
        <v>0.7708032327103308</v>
      </c>
      <c r="J111" s="587">
        <f t="shared" si="14"/>
        <v>1</v>
      </c>
      <c r="K111" s="588">
        <f t="shared" si="12"/>
        <v>-2536.0999999999985</v>
      </c>
    </row>
    <row r="112" spans="1:11" s="589" customFormat="1" ht="38.25" customHeight="1">
      <c r="A112" s="332" t="s">
        <v>227</v>
      </c>
      <c r="B112" s="331" t="s">
        <v>225</v>
      </c>
      <c r="C112" s="571">
        <v>219.7</v>
      </c>
      <c r="D112" s="571"/>
      <c r="E112" s="571"/>
      <c r="F112" s="571"/>
      <c r="G112" s="571"/>
      <c r="H112" s="586">
        <f t="shared" si="8"/>
        <v>0</v>
      </c>
      <c r="I112" s="587" t="e">
        <f t="shared" si="13"/>
        <v>#DIV/0!</v>
      </c>
      <c r="J112" s="587" t="e">
        <f t="shared" si="14"/>
        <v>#DIV/0!</v>
      </c>
      <c r="K112" s="588">
        <f t="shared" si="12"/>
        <v>-219.7</v>
      </c>
    </row>
    <row r="113" spans="1:11" s="589" customFormat="1" ht="40.5" customHeight="1">
      <c r="A113" s="332" t="s">
        <v>206</v>
      </c>
      <c r="B113" s="331" t="s">
        <v>207</v>
      </c>
      <c r="C113" s="571">
        <v>3308.2</v>
      </c>
      <c r="D113" s="571">
        <v>4612.7</v>
      </c>
      <c r="E113" s="571">
        <v>4553.5</v>
      </c>
      <c r="F113" s="571">
        <v>3611.8</v>
      </c>
      <c r="G113" s="571">
        <v>2805.1</v>
      </c>
      <c r="H113" s="586">
        <f t="shared" si="8"/>
        <v>-806.7000000000003</v>
      </c>
      <c r="I113" s="587">
        <f t="shared" si="13"/>
        <v>0.6160316240254748</v>
      </c>
      <c r="J113" s="587">
        <f t="shared" si="14"/>
        <v>0.776648762389944</v>
      </c>
      <c r="K113" s="588">
        <f t="shared" si="12"/>
        <v>-503.0999999999999</v>
      </c>
    </row>
    <row r="114" spans="1:11" s="589" customFormat="1" ht="39" customHeight="1">
      <c r="A114" s="330" t="s">
        <v>208</v>
      </c>
      <c r="B114" s="331" t="s">
        <v>308</v>
      </c>
      <c r="C114" s="571">
        <v>2181.9</v>
      </c>
      <c r="D114" s="571">
        <v>2496.2</v>
      </c>
      <c r="E114" s="571">
        <v>2586.2</v>
      </c>
      <c r="F114" s="571">
        <v>2410.3</v>
      </c>
      <c r="G114" s="571">
        <v>2207.7</v>
      </c>
      <c r="H114" s="586">
        <f t="shared" si="8"/>
        <v>-202.60000000000036</v>
      </c>
      <c r="I114" s="587">
        <f t="shared" si="13"/>
        <v>0.8536462763900704</v>
      </c>
      <c r="J114" s="587">
        <f t="shared" si="14"/>
        <v>0.9159440733518648</v>
      </c>
      <c r="K114" s="588">
        <f t="shared" si="12"/>
        <v>25.799999999999727</v>
      </c>
    </row>
    <row r="115" spans="1:11" s="589" customFormat="1" ht="39.75" customHeight="1">
      <c r="A115" s="330" t="s">
        <v>228</v>
      </c>
      <c r="B115" s="331" t="s">
        <v>229</v>
      </c>
      <c r="C115" s="571">
        <v>2782.9</v>
      </c>
      <c r="D115" s="571">
        <v>3974.2</v>
      </c>
      <c r="E115" s="571">
        <v>4084.1</v>
      </c>
      <c r="F115" s="571">
        <v>3368.5</v>
      </c>
      <c r="G115" s="571">
        <v>2338.5</v>
      </c>
      <c r="H115" s="586">
        <f t="shared" si="8"/>
        <v>-1030</v>
      </c>
      <c r="I115" s="587">
        <f t="shared" si="13"/>
        <v>0.5725863715384051</v>
      </c>
      <c r="J115" s="587">
        <f t="shared" si="14"/>
        <v>0.6942259165800801</v>
      </c>
      <c r="K115" s="588">
        <f t="shared" si="12"/>
        <v>-444.4000000000001</v>
      </c>
    </row>
    <row r="116" spans="1:11" s="589" customFormat="1" ht="20.25" customHeight="1">
      <c r="A116" s="330" t="s">
        <v>230</v>
      </c>
      <c r="B116" s="331" t="s">
        <v>231</v>
      </c>
      <c r="C116" s="571">
        <v>7.2</v>
      </c>
      <c r="D116" s="571">
        <v>7.2</v>
      </c>
      <c r="E116" s="571">
        <v>9.1</v>
      </c>
      <c r="F116" s="571">
        <v>7.2</v>
      </c>
      <c r="G116" s="571">
        <v>7.2</v>
      </c>
      <c r="H116" s="586">
        <f t="shared" si="8"/>
        <v>0</v>
      </c>
      <c r="I116" s="587">
        <f t="shared" si="13"/>
        <v>0.7912087912087913</v>
      </c>
      <c r="J116" s="587">
        <f t="shared" si="14"/>
        <v>1</v>
      </c>
      <c r="K116" s="588">
        <f t="shared" si="12"/>
        <v>0</v>
      </c>
    </row>
    <row r="117" spans="1:11" s="589" customFormat="1" ht="38.25" customHeight="1">
      <c r="A117" s="332" t="s">
        <v>232</v>
      </c>
      <c r="B117" s="331" t="s">
        <v>233</v>
      </c>
      <c r="C117" s="571">
        <v>77.8</v>
      </c>
      <c r="D117" s="571">
        <v>199.2</v>
      </c>
      <c r="E117" s="571">
        <v>199.9</v>
      </c>
      <c r="F117" s="571">
        <v>162.8</v>
      </c>
      <c r="G117" s="571">
        <v>85.5</v>
      </c>
      <c r="H117" s="586">
        <f t="shared" si="8"/>
        <v>-77.30000000000001</v>
      </c>
      <c r="I117" s="587">
        <f t="shared" si="13"/>
        <v>0.4277138569284642</v>
      </c>
      <c r="J117" s="587">
        <f t="shared" si="14"/>
        <v>0.5251842751842751</v>
      </c>
      <c r="K117" s="588">
        <f t="shared" si="12"/>
        <v>7.700000000000003</v>
      </c>
    </row>
    <row r="118" spans="1:11" s="589" customFormat="1" ht="39" customHeight="1">
      <c r="A118" s="332" t="s">
        <v>234</v>
      </c>
      <c r="B118" s="331" t="s">
        <v>235</v>
      </c>
      <c r="C118" s="571">
        <v>421.6</v>
      </c>
      <c r="D118" s="571">
        <v>1231.1</v>
      </c>
      <c r="E118" s="571">
        <v>1108</v>
      </c>
      <c r="F118" s="571">
        <v>853.9</v>
      </c>
      <c r="G118" s="571">
        <v>620.1</v>
      </c>
      <c r="H118" s="586">
        <f t="shared" si="8"/>
        <v>-233.79999999999995</v>
      </c>
      <c r="I118" s="587">
        <f t="shared" si="13"/>
        <v>0.5596570397111914</v>
      </c>
      <c r="J118" s="587">
        <f t="shared" si="14"/>
        <v>0.7261974470078464</v>
      </c>
      <c r="K118" s="588">
        <f t="shared" si="12"/>
        <v>198.5</v>
      </c>
    </row>
    <row r="119" spans="1:11" s="589" customFormat="1" ht="122.25" customHeight="1">
      <c r="A119" s="332">
        <v>1154</v>
      </c>
      <c r="B119" s="331" t="s">
        <v>385</v>
      </c>
      <c r="C119" s="571"/>
      <c r="D119" s="571"/>
      <c r="E119" s="571">
        <v>94.5</v>
      </c>
      <c r="F119" s="571">
        <v>94.5</v>
      </c>
      <c r="G119" s="571">
        <v>94.5</v>
      </c>
      <c r="H119" s="586">
        <f t="shared" si="8"/>
        <v>0</v>
      </c>
      <c r="I119" s="587">
        <f t="shared" si="13"/>
        <v>1</v>
      </c>
      <c r="J119" s="587">
        <f t="shared" si="14"/>
        <v>1</v>
      </c>
      <c r="K119" s="588">
        <f t="shared" si="12"/>
        <v>94.5</v>
      </c>
    </row>
    <row r="120" spans="1:11" s="589" customFormat="1" ht="38.25" customHeight="1">
      <c r="A120" s="332" t="s">
        <v>210</v>
      </c>
      <c r="B120" s="331" t="s">
        <v>211</v>
      </c>
      <c r="C120" s="571">
        <v>681.5</v>
      </c>
      <c r="D120" s="571">
        <v>951.9</v>
      </c>
      <c r="E120" s="571">
        <v>1199.3</v>
      </c>
      <c r="F120" s="571">
        <v>1068.8</v>
      </c>
      <c r="G120" s="571">
        <v>926</v>
      </c>
      <c r="H120" s="586">
        <f t="shared" si="8"/>
        <v>-142.79999999999995</v>
      </c>
      <c r="I120" s="587">
        <f t="shared" si="13"/>
        <v>0.7721170682898357</v>
      </c>
      <c r="J120" s="587">
        <f t="shared" si="14"/>
        <v>0.8663922155688624</v>
      </c>
      <c r="K120" s="588">
        <f t="shared" si="12"/>
        <v>244.5</v>
      </c>
    </row>
    <row r="121" spans="1:11" s="589" customFormat="1" ht="38.25" customHeight="1" hidden="1" thickBot="1">
      <c r="A121" s="332"/>
      <c r="B121" s="331"/>
      <c r="C121" s="571"/>
      <c r="D121" s="571"/>
      <c r="E121" s="571"/>
      <c r="F121" s="571"/>
      <c r="G121" s="571"/>
      <c r="H121" s="590">
        <f t="shared" si="8"/>
        <v>0</v>
      </c>
      <c r="I121" s="587" t="e">
        <f t="shared" si="13"/>
        <v>#DIV/0!</v>
      </c>
      <c r="J121" s="587" t="e">
        <f t="shared" si="14"/>
        <v>#DIV/0!</v>
      </c>
      <c r="K121" s="588">
        <f t="shared" si="12"/>
        <v>0</v>
      </c>
    </row>
    <row r="122" spans="1:11" s="589" customFormat="1" ht="75" customHeight="1" hidden="1" thickBot="1">
      <c r="A122" s="332" t="s">
        <v>236</v>
      </c>
      <c r="B122" s="331" t="s">
        <v>237</v>
      </c>
      <c r="C122" s="571"/>
      <c r="D122" s="571"/>
      <c r="E122" s="571"/>
      <c r="F122" s="571"/>
      <c r="G122" s="571"/>
      <c r="H122" s="590">
        <f t="shared" si="8"/>
        <v>0</v>
      </c>
      <c r="I122" s="587" t="e">
        <f t="shared" si="13"/>
        <v>#DIV/0!</v>
      </c>
      <c r="J122" s="587" t="e">
        <f t="shared" si="14"/>
        <v>#DIV/0!</v>
      </c>
      <c r="K122" s="588">
        <f t="shared" si="12"/>
        <v>0</v>
      </c>
    </row>
    <row r="123" spans="1:11" s="591" customFormat="1" ht="75.75" customHeight="1" hidden="1" thickBot="1">
      <c r="A123" s="332" t="s">
        <v>238</v>
      </c>
      <c r="B123" s="331" t="s">
        <v>239</v>
      </c>
      <c r="C123" s="571"/>
      <c r="D123" s="571"/>
      <c r="E123" s="571"/>
      <c r="F123" s="571"/>
      <c r="G123" s="571"/>
      <c r="H123" s="590">
        <f t="shared" si="8"/>
        <v>0</v>
      </c>
      <c r="I123" s="587" t="e">
        <f t="shared" si="13"/>
        <v>#DIV/0!</v>
      </c>
      <c r="J123" s="587" t="e">
        <f t="shared" si="14"/>
        <v>#DIV/0!</v>
      </c>
      <c r="K123" s="588">
        <f t="shared" si="12"/>
        <v>0</v>
      </c>
    </row>
    <row r="124" spans="1:11" s="591" customFormat="1" ht="99.75" customHeight="1">
      <c r="A124" s="332">
        <v>1181</v>
      </c>
      <c r="B124" s="331" t="s">
        <v>237</v>
      </c>
      <c r="C124" s="571">
        <v>68.6</v>
      </c>
      <c r="D124" s="571"/>
      <c r="E124" s="571"/>
      <c r="F124" s="571"/>
      <c r="G124" s="571"/>
      <c r="H124" s="586">
        <f t="shared" si="8"/>
        <v>0</v>
      </c>
      <c r="I124" s="587"/>
      <c r="J124" s="587"/>
      <c r="K124" s="588">
        <f t="shared" si="12"/>
        <v>-68.6</v>
      </c>
    </row>
    <row r="125" spans="1:11" s="591" customFormat="1" ht="99" customHeight="1">
      <c r="A125" s="332">
        <v>1182</v>
      </c>
      <c r="B125" s="331" t="s">
        <v>239</v>
      </c>
      <c r="C125" s="571">
        <v>287.3</v>
      </c>
      <c r="D125" s="571"/>
      <c r="E125" s="571"/>
      <c r="F125" s="571"/>
      <c r="G125" s="571"/>
      <c r="H125" s="586">
        <f t="shared" si="8"/>
        <v>0</v>
      </c>
      <c r="I125" s="587"/>
      <c r="J125" s="587"/>
      <c r="K125" s="588">
        <f t="shared" si="12"/>
        <v>-287.3</v>
      </c>
    </row>
    <row r="126" spans="1:11" s="591" customFormat="1" ht="82.5" customHeight="1">
      <c r="A126" s="332" t="s">
        <v>240</v>
      </c>
      <c r="B126" s="331" t="s">
        <v>241</v>
      </c>
      <c r="C126" s="571">
        <v>94</v>
      </c>
      <c r="D126" s="571">
        <v>245.8</v>
      </c>
      <c r="E126" s="571">
        <v>221.2</v>
      </c>
      <c r="F126" s="571">
        <v>157.4</v>
      </c>
      <c r="G126" s="571">
        <v>70.3</v>
      </c>
      <c r="H126" s="586">
        <f t="shared" si="8"/>
        <v>-87.10000000000001</v>
      </c>
      <c r="I126" s="587">
        <f t="shared" si="13"/>
        <v>0.3178119349005425</v>
      </c>
      <c r="J126" s="587">
        <f t="shared" si="14"/>
        <v>0.44663278271918677</v>
      </c>
      <c r="K126" s="588">
        <f t="shared" si="12"/>
        <v>-23.700000000000003</v>
      </c>
    </row>
    <row r="127" spans="1:11" s="591" customFormat="1" ht="77.25" customHeight="1" thickBot="1">
      <c r="A127" s="323" t="s">
        <v>212</v>
      </c>
      <c r="B127" s="229" t="s">
        <v>213</v>
      </c>
      <c r="C127" s="592">
        <v>112</v>
      </c>
      <c r="D127" s="592"/>
      <c r="E127" s="592">
        <v>96.5</v>
      </c>
      <c r="F127" s="592">
        <v>96.5</v>
      </c>
      <c r="G127" s="592">
        <v>39.3</v>
      </c>
      <c r="H127" s="593">
        <f t="shared" si="8"/>
        <v>-57.2</v>
      </c>
      <c r="I127" s="594">
        <f t="shared" si="13"/>
        <v>0.40725388601036266</v>
      </c>
      <c r="J127" s="594">
        <f t="shared" si="14"/>
        <v>0.40725388601036266</v>
      </c>
      <c r="K127" s="595">
        <f t="shared" si="12"/>
        <v>-72.7</v>
      </c>
    </row>
    <row r="128" spans="1:11" s="600" customFormat="1" ht="22.5" customHeight="1" thickBot="1">
      <c r="A128" s="596" t="s">
        <v>166</v>
      </c>
      <c r="B128" s="597" t="s">
        <v>242</v>
      </c>
      <c r="C128" s="574">
        <f>C129+C130+C131</f>
        <v>2863.5</v>
      </c>
      <c r="D128" s="574">
        <f>D129+D130+D131</f>
        <v>6600</v>
      </c>
      <c r="E128" s="574">
        <f>E129+E130+E131</f>
        <v>7732.5</v>
      </c>
      <c r="F128" s="574">
        <f>F129+F130+F131</f>
        <v>7038.9</v>
      </c>
      <c r="G128" s="574">
        <f>G129+G130+G131</f>
        <v>5370.599999999999</v>
      </c>
      <c r="H128" s="575">
        <f t="shared" si="8"/>
        <v>-1668.3000000000002</v>
      </c>
      <c r="I128" s="598">
        <f t="shared" si="13"/>
        <v>0.69454898157129</v>
      </c>
      <c r="J128" s="598">
        <f t="shared" si="14"/>
        <v>0.7629885351404339</v>
      </c>
      <c r="K128" s="599">
        <f t="shared" si="12"/>
        <v>2507.0999999999995</v>
      </c>
    </row>
    <row r="129" spans="1:11" s="591" customFormat="1" ht="38.25" customHeight="1">
      <c r="A129" s="601" t="s">
        <v>214</v>
      </c>
      <c r="B129" s="328" t="s">
        <v>215</v>
      </c>
      <c r="C129" s="580">
        <v>1917.4</v>
      </c>
      <c r="D129" s="580">
        <v>5200</v>
      </c>
      <c r="E129" s="580">
        <v>5732.5</v>
      </c>
      <c r="F129" s="580">
        <v>5114</v>
      </c>
      <c r="G129" s="580">
        <v>4272.4</v>
      </c>
      <c r="H129" s="581">
        <f t="shared" si="8"/>
        <v>-841.6000000000004</v>
      </c>
      <c r="I129" s="582">
        <f t="shared" si="13"/>
        <v>0.7452943741822938</v>
      </c>
      <c r="J129" s="582">
        <f t="shared" si="14"/>
        <v>0.835432147047321</v>
      </c>
      <c r="K129" s="583">
        <f t="shared" si="12"/>
        <v>2354.9999999999995</v>
      </c>
    </row>
    <row r="130" spans="1:11" s="591" customFormat="1" ht="64.5" customHeight="1">
      <c r="A130" s="602" t="s">
        <v>243</v>
      </c>
      <c r="B130" s="331" t="s">
        <v>244</v>
      </c>
      <c r="C130" s="571">
        <v>530</v>
      </c>
      <c r="D130" s="571">
        <v>1400</v>
      </c>
      <c r="E130" s="571">
        <v>2000</v>
      </c>
      <c r="F130" s="571">
        <v>1924.9</v>
      </c>
      <c r="G130" s="571">
        <v>1098.2</v>
      </c>
      <c r="H130" s="586">
        <f t="shared" si="8"/>
        <v>-826.7</v>
      </c>
      <c r="I130" s="587">
        <f t="shared" si="13"/>
        <v>0.5491</v>
      </c>
      <c r="J130" s="587">
        <f t="shared" si="14"/>
        <v>0.5705231440594316</v>
      </c>
      <c r="K130" s="588">
        <f t="shared" si="12"/>
        <v>568.2</v>
      </c>
    </row>
    <row r="131" spans="1:11" s="591" customFormat="1" ht="42" customHeight="1" thickBot="1">
      <c r="A131" s="603" t="s">
        <v>245</v>
      </c>
      <c r="B131" s="229" t="s">
        <v>216</v>
      </c>
      <c r="C131" s="592">
        <v>416.1</v>
      </c>
      <c r="D131" s="592"/>
      <c r="E131" s="592"/>
      <c r="F131" s="592"/>
      <c r="G131" s="592"/>
      <c r="H131" s="604">
        <f t="shared" si="8"/>
        <v>0</v>
      </c>
      <c r="I131" s="594"/>
      <c r="J131" s="594"/>
      <c r="K131" s="595">
        <f t="shared" si="12"/>
        <v>-416.1</v>
      </c>
    </row>
    <row r="132" spans="1:11" s="578" customFormat="1" ht="28.5" customHeight="1" thickBot="1">
      <c r="A132" s="230" t="s">
        <v>139</v>
      </c>
      <c r="B132" s="605" t="s">
        <v>144</v>
      </c>
      <c r="C132" s="574">
        <f>C133+C134+C135+C136+C138+C139+C140+C141+C142+C143+C144+C146+C137</f>
        <v>10526.699999999997</v>
      </c>
      <c r="D132" s="574">
        <f>D133+D134+D135+D136+D138+D139+D140+D141+D142+D143+D144+D146+D137</f>
        <v>13699.4</v>
      </c>
      <c r="E132" s="574">
        <f>E133+E134+E135+E136+E138+E139+E140+E141+E142+E143+E144+E146+E137</f>
        <v>14591.7</v>
      </c>
      <c r="F132" s="574">
        <f>F133+F134+F135+F136+F138+F139+F140+F141+F142+F143+F144+F146+F137</f>
        <v>13966.600000000002</v>
      </c>
      <c r="G132" s="574">
        <f>G133+G134+G135+G136+G138+G139+G140+G141+G142+G143+G144+G146+G137</f>
        <v>9893.3</v>
      </c>
      <c r="H132" s="575">
        <f t="shared" si="8"/>
        <v>-4073.300000000003</v>
      </c>
      <c r="I132" s="576">
        <f t="shared" si="13"/>
        <v>0.6780087309909058</v>
      </c>
      <c r="J132" s="576">
        <f t="shared" si="14"/>
        <v>0.7083542164879068</v>
      </c>
      <c r="K132" s="577">
        <f t="shared" si="12"/>
        <v>-633.3999999999978</v>
      </c>
    </row>
    <row r="133" spans="1:11" s="591" customFormat="1" ht="38.25" customHeight="1">
      <c r="A133" s="333" t="s">
        <v>246</v>
      </c>
      <c r="B133" s="328" t="s">
        <v>247</v>
      </c>
      <c r="C133" s="580">
        <v>3.4</v>
      </c>
      <c r="D133" s="580">
        <v>12</v>
      </c>
      <c r="E133" s="580">
        <v>12</v>
      </c>
      <c r="F133" s="580">
        <v>10</v>
      </c>
      <c r="G133" s="580">
        <v>3.7</v>
      </c>
      <c r="H133" s="581">
        <f t="shared" si="8"/>
        <v>-6.3</v>
      </c>
      <c r="I133" s="582">
        <f t="shared" si="13"/>
        <v>0.30833333333333335</v>
      </c>
      <c r="J133" s="582">
        <f t="shared" si="14"/>
        <v>0.37</v>
      </c>
      <c r="K133" s="583">
        <f t="shared" si="12"/>
        <v>0.30000000000000027</v>
      </c>
    </row>
    <row r="134" spans="1:11" s="591" customFormat="1" ht="41.25" customHeight="1">
      <c r="A134" s="332" t="s">
        <v>248</v>
      </c>
      <c r="B134" s="331" t="s">
        <v>249</v>
      </c>
      <c r="C134" s="571">
        <v>67.9</v>
      </c>
      <c r="D134" s="571">
        <v>140</v>
      </c>
      <c r="E134" s="571">
        <v>120</v>
      </c>
      <c r="F134" s="571">
        <v>111</v>
      </c>
      <c r="G134" s="571">
        <v>55.8</v>
      </c>
      <c r="H134" s="586">
        <f t="shared" si="8"/>
        <v>-55.2</v>
      </c>
      <c r="I134" s="587">
        <f t="shared" si="13"/>
        <v>0.46499999999999997</v>
      </c>
      <c r="J134" s="587">
        <f t="shared" si="14"/>
        <v>0.5027027027027027</v>
      </c>
      <c r="K134" s="588">
        <f t="shared" si="12"/>
        <v>-12.100000000000009</v>
      </c>
    </row>
    <row r="135" spans="1:11" s="591" customFormat="1" ht="60.75" customHeight="1">
      <c r="A135" s="332" t="s">
        <v>250</v>
      </c>
      <c r="B135" s="331" t="s">
        <v>251</v>
      </c>
      <c r="C135" s="571">
        <v>9</v>
      </c>
      <c r="D135" s="571">
        <v>14</v>
      </c>
      <c r="E135" s="571">
        <v>14</v>
      </c>
      <c r="F135" s="571">
        <v>11</v>
      </c>
      <c r="G135" s="571">
        <v>3.1</v>
      </c>
      <c r="H135" s="586">
        <f t="shared" si="8"/>
        <v>-7.9</v>
      </c>
      <c r="I135" s="587">
        <f t="shared" si="13"/>
        <v>0.22142857142857145</v>
      </c>
      <c r="J135" s="587">
        <f t="shared" si="14"/>
        <v>0.2818181818181818</v>
      </c>
      <c r="K135" s="588">
        <f t="shared" si="12"/>
        <v>-5.9</v>
      </c>
    </row>
    <row r="136" spans="1:11" s="591" customFormat="1" ht="59.25" customHeight="1">
      <c r="A136" s="332">
        <v>3050</v>
      </c>
      <c r="B136" s="331" t="s">
        <v>217</v>
      </c>
      <c r="C136" s="571">
        <v>70.1</v>
      </c>
      <c r="D136" s="571">
        <v>98.8</v>
      </c>
      <c r="E136" s="571">
        <v>98.8</v>
      </c>
      <c r="F136" s="571">
        <v>75.8</v>
      </c>
      <c r="G136" s="571">
        <v>62</v>
      </c>
      <c r="H136" s="586">
        <f t="shared" si="8"/>
        <v>-13.799999999999997</v>
      </c>
      <c r="I136" s="587">
        <f t="shared" si="13"/>
        <v>0.6275303643724697</v>
      </c>
      <c r="J136" s="587">
        <f t="shared" si="14"/>
        <v>0.8179419525065963</v>
      </c>
      <c r="K136" s="588">
        <f t="shared" si="12"/>
        <v>-8.099999999999994</v>
      </c>
    </row>
    <row r="137" spans="1:11" s="591" customFormat="1" ht="42" customHeight="1">
      <c r="A137" s="332">
        <v>3090</v>
      </c>
      <c r="B137" s="331" t="s">
        <v>405</v>
      </c>
      <c r="C137" s="571"/>
      <c r="D137" s="571"/>
      <c r="E137" s="571">
        <v>92</v>
      </c>
      <c r="F137" s="571">
        <v>92</v>
      </c>
      <c r="G137" s="571">
        <v>14.4</v>
      </c>
      <c r="H137" s="586">
        <f t="shared" si="8"/>
        <v>-77.6</v>
      </c>
      <c r="I137" s="587">
        <f t="shared" si="13"/>
        <v>0.1565217391304348</v>
      </c>
      <c r="J137" s="587">
        <f t="shared" si="14"/>
        <v>0.1565217391304348</v>
      </c>
      <c r="K137" s="588">
        <f t="shared" si="12"/>
        <v>14.4</v>
      </c>
    </row>
    <row r="138" spans="1:11" s="591" customFormat="1" ht="82.5" customHeight="1">
      <c r="A138" s="332" t="s">
        <v>252</v>
      </c>
      <c r="B138" s="606" t="s">
        <v>253</v>
      </c>
      <c r="C138" s="571">
        <v>8281.4</v>
      </c>
      <c r="D138" s="571">
        <v>10416.4</v>
      </c>
      <c r="E138" s="571">
        <v>10416.4</v>
      </c>
      <c r="F138" s="571">
        <v>9987.1</v>
      </c>
      <c r="G138" s="571">
        <v>7853.5</v>
      </c>
      <c r="H138" s="586">
        <f t="shared" si="8"/>
        <v>-2133.6000000000004</v>
      </c>
      <c r="I138" s="587">
        <f t="shared" si="13"/>
        <v>0.7539553012557122</v>
      </c>
      <c r="J138" s="587">
        <f t="shared" si="14"/>
        <v>0.7863644100890148</v>
      </c>
      <c r="K138" s="588">
        <f t="shared" si="12"/>
        <v>-427.89999999999964</v>
      </c>
    </row>
    <row r="139" spans="1:11" s="591" customFormat="1" ht="37.5" customHeight="1">
      <c r="A139" s="332" t="s">
        <v>254</v>
      </c>
      <c r="B139" s="331" t="s">
        <v>255</v>
      </c>
      <c r="C139" s="571">
        <v>8.4</v>
      </c>
      <c r="D139" s="571">
        <v>39</v>
      </c>
      <c r="E139" s="571">
        <v>39</v>
      </c>
      <c r="F139" s="571">
        <v>39</v>
      </c>
      <c r="G139" s="571"/>
      <c r="H139" s="586">
        <f t="shared" si="8"/>
        <v>-39</v>
      </c>
      <c r="I139" s="587">
        <f t="shared" si="13"/>
        <v>0</v>
      </c>
      <c r="J139" s="587">
        <f t="shared" si="14"/>
        <v>0</v>
      </c>
      <c r="K139" s="588">
        <f t="shared" si="12"/>
        <v>-8.4</v>
      </c>
    </row>
    <row r="140" spans="1:11" s="591" customFormat="1" ht="21" customHeight="1">
      <c r="A140" s="332" t="s">
        <v>256</v>
      </c>
      <c r="B140" s="331" t="s">
        <v>257</v>
      </c>
      <c r="C140" s="571"/>
      <c r="D140" s="571">
        <v>3</v>
      </c>
      <c r="E140" s="571">
        <v>3</v>
      </c>
      <c r="F140" s="571">
        <v>3</v>
      </c>
      <c r="G140" s="571"/>
      <c r="H140" s="586">
        <f t="shared" si="8"/>
        <v>-3</v>
      </c>
      <c r="I140" s="587">
        <f t="shared" si="13"/>
        <v>0</v>
      </c>
      <c r="J140" s="587">
        <f t="shared" si="14"/>
        <v>0</v>
      </c>
      <c r="K140" s="588">
        <f t="shared" si="12"/>
        <v>0</v>
      </c>
    </row>
    <row r="141" spans="1:11" s="591" customFormat="1" ht="77.25" customHeight="1">
      <c r="A141" s="332" t="s">
        <v>393</v>
      </c>
      <c r="B141" s="606" t="s">
        <v>392</v>
      </c>
      <c r="C141" s="571">
        <v>47.3</v>
      </c>
      <c r="D141" s="571">
        <v>112</v>
      </c>
      <c r="E141" s="571">
        <v>90.2</v>
      </c>
      <c r="F141" s="571">
        <v>90.2</v>
      </c>
      <c r="G141" s="571">
        <v>24.5</v>
      </c>
      <c r="H141" s="586">
        <f t="shared" si="8"/>
        <v>-65.7</v>
      </c>
      <c r="I141" s="587">
        <f t="shared" si="13"/>
        <v>0.27161862527716185</v>
      </c>
      <c r="J141" s="587">
        <f t="shared" si="14"/>
        <v>0.27161862527716185</v>
      </c>
      <c r="K141" s="588">
        <f t="shared" si="12"/>
        <v>-22.799999999999997</v>
      </c>
    </row>
    <row r="142" spans="1:11" s="591" customFormat="1" ht="99" customHeight="1">
      <c r="A142" s="332" t="s">
        <v>218</v>
      </c>
      <c r="B142" s="331" t="s">
        <v>219</v>
      </c>
      <c r="C142" s="571"/>
      <c r="D142" s="571">
        <v>150</v>
      </c>
      <c r="E142" s="571"/>
      <c r="F142" s="571"/>
      <c r="G142" s="571"/>
      <c r="H142" s="586">
        <f t="shared" si="8"/>
        <v>0</v>
      </c>
      <c r="I142" s="587"/>
      <c r="J142" s="587"/>
      <c r="K142" s="588">
        <f t="shared" si="12"/>
        <v>0</v>
      </c>
    </row>
    <row r="143" spans="1:11" s="589" customFormat="1" ht="118.5" customHeight="1">
      <c r="A143" s="332" t="s">
        <v>220</v>
      </c>
      <c r="B143" s="331" t="s">
        <v>221</v>
      </c>
      <c r="C143" s="571">
        <v>863.9</v>
      </c>
      <c r="D143" s="571">
        <v>1000</v>
      </c>
      <c r="E143" s="571">
        <v>900</v>
      </c>
      <c r="F143" s="571">
        <v>831.7</v>
      </c>
      <c r="G143" s="571">
        <v>600.5</v>
      </c>
      <c r="H143" s="586">
        <f t="shared" si="8"/>
        <v>-231.20000000000005</v>
      </c>
      <c r="I143" s="587">
        <f t="shared" si="13"/>
        <v>0.6672222222222223</v>
      </c>
      <c r="J143" s="587">
        <f t="shared" si="14"/>
        <v>0.722015149693399</v>
      </c>
      <c r="K143" s="588">
        <f t="shared" si="12"/>
        <v>-263.4</v>
      </c>
    </row>
    <row r="144" spans="1:11" s="589" customFormat="1" ht="20.25" customHeight="1">
      <c r="A144" s="332" t="s">
        <v>222</v>
      </c>
      <c r="B144" s="331" t="s">
        <v>223</v>
      </c>
      <c r="C144" s="571">
        <v>44</v>
      </c>
      <c r="D144" s="571"/>
      <c r="E144" s="571">
        <v>64.1</v>
      </c>
      <c r="F144" s="571">
        <v>64.1</v>
      </c>
      <c r="G144" s="571">
        <v>60.5</v>
      </c>
      <c r="H144" s="586">
        <f t="shared" si="8"/>
        <v>-3.5999999999999943</v>
      </c>
      <c r="I144" s="587">
        <f t="shared" si="13"/>
        <v>0.9438377535101405</v>
      </c>
      <c r="J144" s="587">
        <f t="shared" si="14"/>
        <v>0.9438377535101405</v>
      </c>
      <c r="K144" s="588">
        <f t="shared" si="12"/>
        <v>16.5</v>
      </c>
    </row>
    <row r="145" spans="1:11" s="589" customFormat="1" ht="20.25" customHeight="1" hidden="1">
      <c r="A145" s="323">
        <v>3210</v>
      </c>
      <c r="B145" s="229" t="s">
        <v>223</v>
      </c>
      <c r="C145" s="592"/>
      <c r="D145" s="592"/>
      <c r="E145" s="592"/>
      <c r="F145" s="592"/>
      <c r="G145" s="592"/>
      <c r="H145" s="593">
        <f t="shared" si="8"/>
        <v>0</v>
      </c>
      <c r="I145" s="594" t="e">
        <f t="shared" si="13"/>
        <v>#DIV/0!</v>
      </c>
      <c r="J145" s="594" t="e">
        <f t="shared" si="14"/>
        <v>#DIV/0!</v>
      </c>
      <c r="K145" s="595">
        <f t="shared" si="12"/>
        <v>0</v>
      </c>
    </row>
    <row r="146" spans="1:11" s="589" customFormat="1" ht="41.25" customHeight="1" thickBot="1">
      <c r="A146" s="323" t="s">
        <v>258</v>
      </c>
      <c r="B146" s="229" t="s">
        <v>259</v>
      </c>
      <c r="C146" s="592">
        <v>1131.3</v>
      </c>
      <c r="D146" s="592">
        <v>1714.2</v>
      </c>
      <c r="E146" s="592">
        <v>2742.2</v>
      </c>
      <c r="F146" s="592">
        <v>2651.7</v>
      </c>
      <c r="G146" s="592">
        <v>1215.3</v>
      </c>
      <c r="H146" s="593">
        <f t="shared" si="8"/>
        <v>-1436.3999999999999</v>
      </c>
      <c r="I146" s="594">
        <f t="shared" si="13"/>
        <v>0.44318430457297064</v>
      </c>
      <c r="J146" s="594">
        <f t="shared" si="14"/>
        <v>0.4583097635479127</v>
      </c>
      <c r="K146" s="595">
        <f t="shared" si="12"/>
        <v>84</v>
      </c>
    </row>
    <row r="147" spans="1:11" s="589" customFormat="1" ht="23.25" customHeight="1" thickBot="1">
      <c r="A147" s="230" t="s">
        <v>140</v>
      </c>
      <c r="B147" s="607" t="s">
        <v>26</v>
      </c>
      <c r="C147" s="574">
        <f>C148+C149+C150+C151</f>
        <v>10039.100000000002</v>
      </c>
      <c r="D147" s="574">
        <f>D148+D149+D150+D151</f>
        <v>12734.9</v>
      </c>
      <c r="E147" s="608">
        <f>E148+E149+E150+E151</f>
        <v>12764.9</v>
      </c>
      <c r="F147" s="574">
        <f>F148+F149+F150+F151</f>
        <v>10736.1</v>
      </c>
      <c r="G147" s="574">
        <f>G148+G149+G150+G151</f>
        <v>8596.300000000001</v>
      </c>
      <c r="H147" s="575">
        <f t="shared" si="8"/>
        <v>-2139.7999999999993</v>
      </c>
      <c r="I147" s="598">
        <f t="shared" si="13"/>
        <v>0.6734326160016922</v>
      </c>
      <c r="J147" s="598">
        <f t="shared" si="14"/>
        <v>0.8006911262003894</v>
      </c>
      <c r="K147" s="609">
        <f t="shared" si="12"/>
        <v>-1442.800000000001</v>
      </c>
    </row>
    <row r="148" spans="1:11" s="589" customFormat="1" ht="24.75" customHeight="1">
      <c r="A148" s="333" t="s">
        <v>260</v>
      </c>
      <c r="B148" s="334" t="s">
        <v>261</v>
      </c>
      <c r="C148" s="580">
        <v>3155.6</v>
      </c>
      <c r="D148" s="580">
        <v>3795.9</v>
      </c>
      <c r="E148" s="580">
        <v>3725.9</v>
      </c>
      <c r="F148" s="580">
        <v>3020</v>
      </c>
      <c r="G148" s="580">
        <v>2332.1</v>
      </c>
      <c r="H148" s="581">
        <f t="shared" si="8"/>
        <v>-687.9000000000001</v>
      </c>
      <c r="I148" s="582">
        <f t="shared" si="13"/>
        <v>0.6259158860946348</v>
      </c>
      <c r="J148" s="582">
        <f t="shared" si="14"/>
        <v>0.7722185430463576</v>
      </c>
      <c r="K148" s="583">
        <f t="shared" si="12"/>
        <v>-823.5</v>
      </c>
    </row>
    <row r="149" spans="1:11" s="589" customFormat="1" ht="57" customHeight="1">
      <c r="A149" s="332" t="s">
        <v>262</v>
      </c>
      <c r="B149" s="606" t="s">
        <v>263</v>
      </c>
      <c r="C149" s="571">
        <v>6338.6</v>
      </c>
      <c r="D149" s="571">
        <v>8053.5</v>
      </c>
      <c r="E149" s="571">
        <v>8153.5</v>
      </c>
      <c r="F149" s="571">
        <v>6953.7</v>
      </c>
      <c r="G149" s="571">
        <v>5865.8</v>
      </c>
      <c r="H149" s="586">
        <f aca="true" t="shared" si="15" ref="H149:H207">G149-F149</f>
        <v>-1087.8999999999996</v>
      </c>
      <c r="I149" s="587">
        <f t="shared" si="13"/>
        <v>0.7194211074998467</v>
      </c>
      <c r="J149" s="587">
        <f t="shared" si="14"/>
        <v>0.8435509153400349</v>
      </c>
      <c r="K149" s="588">
        <f t="shared" si="12"/>
        <v>-472.8000000000002</v>
      </c>
    </row>
    <row r="150" spans="1:11" s="589" customFormat="1" ht="39.75" customHeight="1">
      <c r="A150" s="332" t="s">
        <v>264</v>
      </c>
      <c r="B150" s="331" t="s">
        <v>265</v>
      </c>
      <c r="C150" s="571">
        <v>433.2</v>
      </c>
      <c r="D150" s="571">
        <v>580.5</v>
      </c>
      <c r="E150" s="571">
        <v>580.5</v>
      </c>
      <c r="F150" s="571">
        <v>457.4</v>
      </c>
      <c r="G150" s="571">
        <v>381.7</v>
      </c>
      <c r="H150" s="586">
        <f t="shared" si="15"/>
        <v>-75.69999999999999</v>
      </c>
      <c r="I150" s="587">
        <f t="shared" si="13"/>
        <v>0.6575366063738156</v>
      </c>
      <c r="J150" s="587">
        <f t="shared" si="14"/>
        <v>0.8344993441189331</v>
      </c>
      <c r="K150" s="588">
        <f t="shared" si="12"/>
        <v>-51.5</v>
      </c>
    </row>
    <row r="151" spans="1:11" s="589" customFormat="1" ht="24.75" customHeight="1" thickBot="1">
      <c r="A151" s="323" t="s">
        <v>266</v>
      </c>
      <c r="B151" s="610" t="s">
        <v>267</v>
      </c>
      <c r="C151" s="592">
        <v>111.7</v>
      </c>
      <c r="D151" s="592">
        <v>305</v>
      </c>
      <c r="E151" s="592">
        <v>305</v>
      </c>
      <c r="F151" s="592">
        <v>305</v>
      </c>
      <c r="G151" s="592">
        <v>16.7</v>
      </c>
      <c r="H151" s="593">
        <f t="shared" si="15"/>
        <v>-288.3</v>
      </c>
      <c r="I151" s="594">
        <f t="shared" si="13"/>
        <v>0.054754098360655735</v>
      </c>
      <c r="J151" s="594">
        <f t="shared" si="14"/>
        <v>0.054754098360655735</v>
      </c>
      <c r="K151" s="595">
        <f t="shared" si="12"/>
        <v>-95</v>
      </c>
    </row>
    <row r="152" spans="1:11" s="615" customFormat="1" ht="26.25" customHeight="1" thickBot="1">
      <c r="A152" s="230" t="s">
        <v>141</v>
      </c>
      <c r="B152" s="611" t="s">
        <v>27</v>
      </c>
      <c r="C152" s="574">
        <f>C153+C155+C154</f>
        <v>1330.5</v>
      </c>
      <c r="D152" s="574">
        <f>D153+D155+D154</f>
        <v>2299</v>
      </c>
      <c r="E152" s="608">
        <f>E153+E155+E154</f>
        <v>2257.1</v>
      </c>
      <c r="F152" s="574">
        <f>F153+F155+F154</f>
        <v>1722.8</v>
      </c>
      <c r="G152" s="612">
        <f>G153+G155+G154</f>
        <v>1385.1</v>
      </c>
      <c r="H152" s="575">
        <f t="shared" si="15"/>
        <v>-337.70000000000005</v>
      </c>
      <c r="I152" s="613">
        <f t="shared" si="13"/>
        <v>0.6136635505737451</v>
      </c>
      <c r="J152" s="598">
        <f t="shared" si="14"/>
        <v>0.8039818899465986</v>
      </c>
      <c r="K152" s="614">
        <f t="shared" si="12"/>
        <v>54.59999999999991</v>
      </c>
    </row>
    <row r="153" spans="1:11" s="584" customFormat="1" ht="37.5" customHeight="1">
      <c r="A153" s="333" t="s">
        <v>268</v>
      </c>
      <c r="B153" s="328" t="s">
        <v>269</v>
      </c>
      <c r="C153" s="580">
        <v>46.7</v>
      </c>
      <c r="D153" s="580">
        <v>75</v>
      </c>
      <c r="E153" s="580">
        <v>40</v>
      </c>
      <c r="F153" s="580">
        <v>40</v>
      </c>
      <c r="G153" s="580">
        <v>22.3</v>
      </c>
      <c r="H153" s="581">
        <f t="shared" si="15"/>
        <v>-17.7</v>
      </c>
      <c r="I153" s="582">
        <f t="shared" si="13"/>
        <v>0.5575</v>
      </c>
      <c r="J153" s="582">
        <f t="shared" si="14"/>
        <v>0.5575</v>
      </c>
      <c r="K153" s="583">
        <f t="shared" si="12"/>
        <v>-24.400000000000002</v>
      </c>
    </row>
    <row r="154" spans="1:11" s="584" customFormat="1" ht="37.5" customHeight="1">
      <c r="A154" s="332">
        <v>5012</v>
      </c>
      <c r="B154" s="331" t="s">
        <v>365</v>
      </c>
      <c r="C154" s="571"/>
      <c r="D154" s="571">
        <v>75</v>
      </c>
      <c r="E154" s="571">
        <v>40</v>
      </c>
      <c r="F154" s="571">
        <v>40</v>
      </c>
      <c r="G154" s="571">
        <v>10.7</v>
      </c>
      <c r="H154" s="586">
        <f t="shared" si="15"/>
        <v>-29.3</v>
      </c>
      <c r="I154" s="587">
        <f t="shared" si="13"/>
        <v>0.26749999999999996</v>
      </c>
      <c r="J154" s="587">
        <f t="shared" si="14"/>
        <v>0.26749999999999996</v>
      </c>
      <c r="K154" s="588"/>
    </row>
    <row r="155" spans="1:11" s="584" customFormat="1" ht="39.75" customHeight="1" thickBot="1">
      <c r="A155" s="323" t="s">
        <v>270</v>
      </c>
      <c r="B155" s="229" t="s">
        <v>271</v>
      </c>
      <c r="C155" s="592">
        <v>1283.8</v>
      </c>
      <c r="D155" s="592">
        <v>2149</v>
      </c>
      <c r="E155" s="592">
        <v>2177.1</v>
      </c>
      <c r="F155" s="592">
        <v>1642.8</v>
      </c>
      <c r="G155" s="592">
        <v>1352.1</v>
      </c>
      <c r="H155" s="593">
        <f t="shared" si="15"/>
        <v>-290.70000000000005</v>
      </c>
      <c r="I155" s="594">
        <f t="shared" si="13"/>
        <v>0.6210555325892242</v>
      </c>
      <c r="J155" s="594">
        <f t="shared" si="14"/>
        <v>0.823046018991965</v>
      </c>
      <c r="K155" s="595">
        <f t="shared" si="12"/>
        <v>68.29999999999995</v>
      </c>
    </row>
    <row r="156" spans="1:11" s="615" customFormat="1" ht="20.25" customHeight="1" thickBot="1">
      <c r="A156" s="230" t="s">
        <v>142</v>
      </c>
      <c r="B156" s="611" t="s">
        <v>82</v>
      </c>
      <c r="C156" s="608">
        <f>C157+C158+C159</f>
        <v>5855.900000000001</v>
      </c>
      <c r="D156" s="574">
        <f>D157+D158+D159</f>
        <v>10055.4</v>
      </c>
      <c r="E156" s="612">
        <f>E157+E158+E159</f>
        <v>12669.4</v>
      </c>
      <c r="F156" s="574">
        <f>F157+F158+F159</f>
        <v>11848.9</v>
      </c>
      <c r="G156" s="612">
        <f>G157+G158+G159</f>
        <v>5633.9</v>
      </c>
      <c r="H156" s="575">
        <f t="shared" si="15"/>
        <v>-6215</v>
      </c>
      <c r="I156" s="613">
        <f t="shared" si="13"/>
        <v>0.44468562047137195</v>
      </c>
      <c r="J156" s="598">
        <f t="shared" si="14"/>
        <v>0.47547873642279026</v>
      </c>
      <c r="K156" s="614">
        <f t="shared" si="12"/>
        <v>-222.0000000000009</v>
      </c>
    </row>
    <row r="157" spans="1:11" s="584" customFormat="1" ht="80.25" customHeight="1">
      <c r="A157" s="333" t="s">
        <v>179</v>
      </c>
      <c r="B157" s="328" t="s">
        <v>272</v>
      </c>
      <c r="C157" s="580">
        <v>1062.9</v>
      </c>
      <c r="D157" s="580">
        <v>1300</v>
      </c>
      <c r="E157" s="580">
        <v>2000</v>
      </c>
      <c r="F157" s="580">
        <v>1825.5</v>
      </c>
      <c r="G157" s="580">
        <v>1156</v>
      </c>
      <c r="H157" s="581">
        <f t="shared" si="15"/>
        <v>-669.5</v>
      </c>
      <c r="I157" s="582">
        <f t="shared" si="13"/>
        <v>0.578</v>
      </c>
      <c r="J157" s="582">
        <f t="shared" si="14"/>
        <v>0.6332511640646398</v>
      </c>
      <c r="K157" s="583">
        <f t="shared" si="12"/>
        <v>93.09999999999991</v>
      </c>
    </row>
    <row r="158" spans="1:11" s="584" customFormat="1" ht="20.25" customHeight="1">
      <c r="A158" s="332" t="s">
        <v>180</v>
      </c>
      <c r="B158" s="331" t="s">
        <v>181</v>
      </c>
      <c r="C158" s="571">
        <v>4153.7</v>
      </c>
      <c r="D158" s="571">
        <v>8255.4</v>
      </c>
      <c r="E158" s="571">
        <v>9589.4</v>
      </c>
      <c r="F158" s="571">
        <v>8943.4</v>
      </c>
      <c r="G158" s="571">
        <v>3792.9</v>
      </c>
      <c r="H158" s="586">
        <f t="shared" si="15"/>
        <v>-5150.5</v>
      </c>
      <c r="I158" s="587">
        <f t="shared" si="13"/>
        <v>0.395530481573404</v>
      </c>
      <c r="J158" s="587">
        <f t="shared" si="14"/>
        <v>0.4241004539660532</v>
      </c>
      <c r="K158" s="588">
        <f t="shared" si="12"/>
        <v>-360.7999999999997</v>
      </c>
    </row>
    <row r="159" spans="1:11" s="584" customFormat="1" ht="140.25" customHeight="1" thickBot="1">
      <c r="A159" s="323" t="s">
        <v>273</v>
      </c>
      <c r="B159" s="229" t="s">
        <v>387</v>
      </c>
      <c r="C159" s="592">
        <v>639.3</v>
      </c>
      <c r="D159" s="592">
        <v>500</v>
      </c>
      <c r="E159" s="592">
        <v>1080</v>
      </c>
      <c r="F159" s="592">
        <v>1080</v>
      </c>
      <c r="G159" s="592">
        <v>685</v>
      </c>
      <c r="H159" s="593">
        <f t="shared" si="15"/>
        <v>-395</v>
      </c>
      <c r="I159" s="594">
        <f t="shared" si="13"/>
        <v>0.6342592592592593</v>
      </c>
      <c r="J159" s="594">
        <f t="shared" si="14"/>
        <v>0.6342592592592593</v>
      </c>
      <c r="K159" s="595">
        <f t="shared" si="12"/>
        <v>45.700000000000045</v>
      </c>
    </row>
    <row r="160" spans="1:12" s="615" customFormat="1" ht="23.25" customHeight="1" thickBot="1">
      <c r="A160" s="616" t="s">
        <v>155</v>
      </c>
      <c r="B160" s="611" t="s">
        <v>156</v>
      </c>
      <c r="C160" s="612">
        <f>C161+C162+C163+C164+C165+C166</f>
        <v>2076.3999999999996</v>
      </c>
      <c r="D160" s="574">
        <f>D161+D162+D163+D164+D165+D166</f>
        <v>8455.7</v>
      </c>
      <c r="E160" s="574">
        <f>E161+E162+E163+E164+E165+E166</f>
        <v>8439.800000000001</v>
      </c>
      <c r="F160" s="612">
        <f>F161+F162+F163+F164+F165+F166</f>
        <v>8289.800000000001</v>
      </c>
      <c r="G160" s="574">
        <f>G161+G162+G163+G164+G165+G166</f>
        <v>3459.3</v>
      </c>
      <c r="H160" s="617">
        <f t="shared" si="15"/>
        <v>-4830.500000000001</v>
      </c>
      <c r="I160" s="598">
        <f t="shared" si="13"/>
        <v>0.40987938102798643</v>
      </c>
      <c r="J160" s="613">
        <f t="shared" si="14"/>
        <v>0.41729595406403047</v>
      </c>
      <c r="K160" s="599">
        <f t="shared" si="12"/>
        <v>1382.9000000000005</v>
      </c>
      <c r="L160" s="618"/>
    </row>
    <row r="161" spans="1:11" s="584" customFormat="1" ht="20.25" customHeight="1">
      <c r="A161" s="333" t="s">
        <v>274</v>
      </c>
      <c r="B161" s="328" t="s">
        <v>275</v>
      </c>
      <c r="C161" s="580"/>
      <c r="D161" s="580">
        <v>300</v>
      </c>
      <c r="E161" s="580">
        <v>57</v>
      </c>
      <c r="F161" s="580">
        <v>57</v>
      </c>
      <c r="G161" s="580"/>
      <c r="H161" s="581">
        <f t="shared" si="15"/>
        <v>-57</v>
      </c>
      <c r="I161" s="582">
        <f t="shared" si="13"/>
        <v>0</v>
      </c>
      <c r="J161" s="582">
        <f t="shared" si="14"/>
        <v>0</v>
      </c>
      <c r="K161" s="583">
        <f t="shared" si="12"/>
        <v>0</v>
      </c>
    </row>
    <row r="162" spans="1:11" s="584" customFormat="1" ht="39.75" customHeight="1">
      <c r="A162" s="332" t="s">
        <v>185</v>
      </c>
      <c r="B162" s="331" t="s">
        <v>187</v>
      </c>
      <c r="C162" s="571">
        <v>585.1</v>
      </c>
      <c r="D162" s="571">
        <v>1100</v>
      </c>
      <c r="E162" s="571">
        <v>1100</v>
      </c>
      <c r="F162" s="571">
        <v>950</v>
      </c>
      <c r="G162" s="571">
        <v>306.3</v>
      </c>
      <c r="H162" s="586">
        <f t="shared" si="15"/>
        <v>-643.7</v>
      </c>
      <c r="I162" s="587">
        <f t="shared" si="13"/>
        <v>0.27845454545454545</v>
      </c>
      <c r="J162" s="587">
        <f t="shared" si="14"/>
        <v>0.32242105263157894</v>
      </c>
      <c r="K162" s="588">
        <f t="shared" si="12"/>
        <v>-278.8</v>
      </c>
    </row>
    <row r="163" spans="1:11" s="584" customFormat="1" ht="58.5" customHeight="1">
      <c r="A163" s="332" t="s">
        <v>186</v>
      </c>
      <c r="B163" s="331" t="s">
        <v>188</v>
      </c>
      <c r="C163" s="571">
        <v>1465.6</v>
      </c>
      <c r="D163" s="571">
        <v>7000</v>
      </c>
      <c r="E163" s="571">
        <v>5974.7</v>
      </c>
      <c r="F163" s="571">
        <v>5974.7</v>
      </c>
      <c r="G163" s="571">
        <v>3153</v>
      </c>
      <c r="H163" s="586">
        <f t="shared" si="15"/>
        <v>-2821.7</v>
      </c>
      <c r="I163" s="587">
        <f t="shared" si="13"/>
        <v>0.5277252414347164</v>
      </c>
      <c r="J163" s="587">
        <f t="shared" si="14"/>
        <v>0.5277252414347164</v>
      </c>
      <c r="K163" s="588">
        <f t="shared" si="12"/>
        <v>1687.4</v>
      </c>
    </row>
    <row r="164" spans="1:11" s="584" customFormat="1" ht="57.75" customHeight="1">
      <c r="A164" s="332" t="s">
        <v>276</v>
      </c>
      <c r="B164" s="331" t="s">
        <v>277</v>
      </c>
      <c r="C164" s="571"/>
      <c r="D164" s="571"/>
      <c r="E164" s="571">
        <v>1252.4</v>
      </c>
      <c r="F164" s="571">
        <v>1252.4</v>
      </c>
      <c r="G164" s="571"/>
      <c r="H164" s="586">
        <f t="shared" si="15"/>
        <v>-1252.4</v>
      </c>
      <c r="I164" s="587">
        <f t="shared" si="13"/>
        <v>0</v>
      </c>
      <c r="J164" s="587">
        <f t="shared" si="14"/>
        <v>0</v>
      </c>
      <c r="K164" s="588">
        <f t="shared" si="12"/>
        <v>0</v>
      </c>
    </row>
    <row r="165" spans="1:11" s="584" customFormat="1" ht="37.5" customHeight="1">
      <c r="A165" s="332" t="s">
        <v>278</v>
      </c>
      <c r="B165" s="331" t="s">
        <v>279</v>
      </c>
      <c r="C165" s="571"/>
      <c r="D165" s="571">
        <v>30</v>
      </c>
      <c r="E165" s="571">
        <v>30</v>
      </c>
      <c r="F165" s="571">
        <v>30</v>
      </c>
      <c r="G165" s="571"/>
      <c r="H165" s="586">
        <f t="shared" si="15"/>
        <v>-30</v>
      </c>
      <c r="I165" s="587">
        <f t="shared" si="13"/>
        <v>0</v>
      </c>
      <c r="J165" s="587">
        <f t="shared" si="14"/>
        <v>0</v>
      </c>
      <c r="K165" s="588">
        <f t="shared" si="12"/>
        <v>0</v>
      </c>
    </row>
    <row r="166" spans="1:11" s="584" customFormat="1" ht="38.25" customHeight="1" thickBot="1">
      <c r="A166" s="323" t="s">
        <v>280</v>
      </c>
      <c r="B166" s="229" t="s">
        <v>281</v>
      </c>
      <c r="C166" s="592">
        <v>25.7</v>
      </c>
      <c r="D166" s="592">
        <v>25.7</v>
      </c>
      <c r="E166" s="592">
        <v>25.7</v>
      </c>
      <c r="F166" s="592">
        <v>25.7</v>
      </c>
      <c r="G166" s="592"/>
      <c r="H166" s="593">
        <f t="shared" si="15"/>
        <v>-25.7</v>
      </c>
      <c r="I166" s="594">
        <f t="shared" si="13"/>
        <v>0</v>
      </c>
      <c r="J166" s="594">
        <f t="shared" si="14"/>
        <v>0</v>
      </c>
      <c r="K166" s="595">
        <f t="shared" si="12"/>
        <v>-25.7</v>
      </c>
    </row>
    <row r="167" spans="1:11" s="615" customFormat="1" ht="24" customHeight="1" thickBot="1">
      <c r="A167" s="616" t="s">
        <v>143</v>
      </c>
      <c r="B167" s="611" t="s">
        <v>147</v>
      </c>
      <c r="C167" s="574">
        <f>C168+C169+C170+C171+C173+C172</f>
        <v>1595.3999999999999</v>
      </c>
      <c r="D167" s="612">
        <f>D168+D169+D170+D171+D173+D172</f>
        <v>2392</v>
      </c>
      <c r="E167" s="574">
        <f>E168+E169+E170+E171+E173+E172</f>
        <v>4671</v>
      </c>
      <c r="F167" s="612">
        <f>F168+F169+F170+F171+F173+F172</f>
        <v>4476.900000000001</v>
      </c>
      <c r="G167" s="574">
        <f>G168+G169+G170+G171+G173+G172</f>
        <v>2887.1</v>
      </c>
      <c r="H167" s="575">
        <f t="shared" si="15"/>
        <v>-1589.8000000000006</v>
      </c>
      <c r="I167" s="613">
        <f t="shared" si="13"/>
        <v>0.6180903446799401</v>
      </c>
      <c r="J167" s="598">
        <f t="shared" si="14"/>
        <v>0.6448882038910853</v>
      </c>
      <c r="K167" s="614">
        <f t="shared" si="12"/>
        <v>1291.7</v>
      </c>
    </row>
    <row r="168" spans="1:11" s="584" customFormat="1" ht="41.25" customHeight="1">
      <c r="A168" s="333" t="s">
        <v>282</v>
      </c>
      <c r="B168" s="328" t="s">
        <v>283</v>
      </c>
      <c r="C168" s="580">
        <v>3.5</v>
      </c>
      <c r="D168" s="580">
        <v>60</v>
      </c>
      <c r="E168" s="580">
        <v>555</v>
      </c>
      <c r="F168" s="580">
        <v>555</v>
      </c>
      <c r="G168" s="580">
        <v>129.3</v>
      </c>
      <c r="H168" s="581">
        <f t="shared" si="15"/>
        <v>-425.7</v>
      </c>
      <c r="I168" s="582">
        <f t="shared" si="13"/>
        <v>0.23297297297297298</v>
      </c>
      <c r="J168" s="582">
        <f t="shared" si="14"/>
        <v>0.23297297297297298</v>
      </c>
      <c r="K168" s="583">
        <f t="shared" si="12"/>
        <v>125.80000000000001</v>
      </c>
    </row>
    <row r="169" spans="1:11" s="584" customFormat="1" ht="38.25" customHeight="1">
      <c r="A169" s="332" t="s">
        <v>284</v>
      </c>
      <c r="B169" s="606" t="s">
        <v>388</v>
      </c>
      <c r="C169" s="571">
        <v>1528.3</v>
      </c>
      <c r="D169" s="571">
        <v>2102</v>
      </c>
      <c r="E169" s="571">
        <v>2857</v>
      </c>
      <c r="F169" s="571">
        <v>2662.9</v>
      </c>
      <c r="G169" s="571">
        <v>2043.3</v>
      </c>
      <c r="H169" s="586">
        <f t="shared" si="15"/>
        <v>-619.6000000000001</v>
      </c>
      <c r="I169" s="587">
        <f t="shared" si="13"/>
        <v>0.7151907595379768</v>
      </c>
      <c r="J169" s="587">
        <f t="shared" si="14"/>
        <v>0.76732134139472</v>
      </c>
      <c r="K169" s="588">
        <f t="shared" si="12"/>
        <v>515</v>
      </c>
    </row>
    <row r="170" spans="1:11" s="584" customFormat="1" ht="42.75" customHeight="1">
      <c r="A170" s="332" t="s">
        <v>286</v>
      </c>
      <c r="B170" s="331" t="s">
        <v>287</v>
      </c>
      <c r="C170" s="571">
        <v>18.8</v>
      </c>
      <c r="D170" s="571">
        <v>50</v>
      </c>
      <c r="E170" s="571">
        <v>533.9</v>
      </c>
      <c r="F170" s="571">
        <v>533.9</v>
      </c>
      <c r="G170" s="571">
        <v>292.9</v>
      </c>
      <c r="H170" s="586">
        <f t="shared" si="15"/>
        <v>-241</v>
      </c>
      <c r="I170" s="587">
        <f t="shared" si="13"/>
        <v>0.5486046076044203</v>
      </c>
      <c r="J170" s="587">
        <f t="shared" si="14"/>
        <v>0.5486046076044203</v>
      </c>
      <c r="K170" s="588">
        <f t="shared" si="12"/>
        <v>274.09999999999997</v>
      </c>
    </row>
    <row r="171" spans="1:11" s="584" customFormat="1" ht="20.25" customHeight="1">
      <c r="A171" s="332" t="s">
        <v>288</v>
      </c>
      <c r="B171" s="331" t="s">
        <v>289</v>
      </c>
      <c r="C171" s="571">
        <v>44.8</v>
      </c>
      <c r="D171" s="571">
        <v>80</v>
      </c>
      <c r="E171" s="571"/>
      <c r="F171" s="571"/>
      <c r="G171" s="571"/>
      <c r="H171" s="586">
        <f t="shared" si="15"/>
        <v>0</v>
      </c>
      <c r="I171" s="587"/>
      <c r="J171" s="587"/>
      <c r="K171" s="588">
        <f t="shared" si="12"/>
        <v>-44.8</v>
      </c>
    </row>
    <row r="172" spans="1:11" s="584" customFormat="1" ht="20.25" customHeight="1">
      <c r="A172" s="323">
        <v>8240</v>
      </c>
      <c r="B172" s="229" t="s">
        <v>386</v>
      </c>
      <c r="C172" s="592"/>
      <c r="D172" s="592"/>
      <c r="E172" s="592">
        <v>625.1</v>
      </c>
      <c r="F172" s="592">
        <v>625.1</v>
      </c>
      <c r="G172" s="592">
        <v>421.6</v>
      </c>
      <c r="H172" s="586">
        <f t="shared" si="15"/>
        <v>-203.5</v>
      </c>
      <c r="I172" s="594">
        <f t="shared" si="13"/>
        <v>0.6744520876659734</v>
      </c>
      <c r="J172" s="587">
        <f t="shared" si="14"/>
        <v>0.6744520876659734</v>
      </c>
      <c r="K172" s="588">
        <f t="shared" si="12"/>
        <v>421.6</v>
      </c>
    </row>
    <row r="173" spans="1:11" s="584" customFormat="1" ht="20.25" customHeight="1" thickBot="1">
      <c r="A173" s="323" t="s">
        <v>290</v>
      </c>
      <c r="B173" s="229" t="s">
        <v>291</v>
      </c>
      <c r="C173" s="592"/>
      <c r="D173" s="592">
        <v>100</v>
      </c>
      <c r="E173" s="592">
        <v>100</v>
      </c>
      <c r="F173" s="592">
        <v>100</v>
      </c>
      <c r="G173" s="592"/>
      <c r="H173" s="593">
        <f t="shared" si="15"/>
        <v>-100</v>
      </c>
      <c r="I173" s="594">
        <f t="shared" si="13"/>
        <v>0</v>
      </c>
      <c r="J173" s="594">
        <f t="shared" si="14"/>
        <v>0</v>
      </c>
      <c r="K173" s="595">
        <f t="shared" si="12"/>
        <v>0</v>
      </c>
    </row>
    <row r="174" spans="1:11" s="621" customFormat="1" ht="39.75" customHeight="1" thickBot="1">
      <c r="A174" s="619"/>
      <c r="B174" s="620" t="s">
        <v>389</v>
      </c>
      <c r="C174" s="574">
        <f>C103+C108+C132+C147+C152+C156+C160+C167+C128</f>
        <v>143781.79999999996</v>
      </c>
      <c r="D174" s="612">
        <f>D103+D108+D132+D147+D152+D156+D160+D167+D128</f>
        <v>206674.6</v>
      </c>
      <c r="E174" s="574">
        <f>E103+E108+E132+E147+E152+E156+E160+E167+E128</f>
        <v>211352.19999999998</v>
      </c>
      <c r="F174" s="612">
        <f>F103+F108+F132+F147+F152+F156+F160+F167+F128</f>
        <v>179534.99999999997</v>
      </c>
      <c r="G174" s="574">
        <f>G103+G108+G132+G147+G152+G156+G160+G167+G128</f>
        <v>137552.80000000002</v>
      </c>
      <c r="H174" s="617">
        <f t="shared" si="15"/>
        <v>-41982.19999999995</v>
      </c>
      <c r="I174" s="598">
        <f t="shared" si="13"/>
        <v>0.6508226552645302</v>
      </c>
      <c r="J174" s="598">
        <f t="shared" si="14"/>
        <v>0.7661614726933469</v>
      </c>
      <c r="K174" s="614">
        <f t="shared" si="12"/>
        <v>-6228.999999999942</v>
      </c>
    </row>
    <row r="175" spans="1:11" s="630" customFormat="1" ht="39" customHeight="1" hidden="1" thickBot="1">
      <c r="A175" s="622">
        <v>250339</v>
      </c>
      <c r="B175" s="623" t="s">
        <v>83</v>
      </c>
      <c r="C175" s="624"/>
      <c r="D175" s="625"/>
      <c r="E175" s="624"/>
      <c r="F175" s="625"/>
      <c r="G175" s="624"/>
      <c r="H175" s="626">
        <f t="shared" si="15"/>
        <v>0</v>
      </c>
      <c r="I175" s="627" t="e">
        <f t="shared" si="13"/>
        <v>#DIV/0!</v>
      </c>
      <c r="J175" s="628" t="e">
        <f t="shared" si="14"/>
        <v>#DIV/0!</v>
      </c>
      <c r="K175" s="629">
        <f t="shared" si="12"/>
        <v>0</v>
      </c>
    </row>
    <row r="176" spans="1:11" s="615" customFormat="1" ht="26.25" customHeight="1" thickBot="1">
      <c r="A176" s="631">
        <v>9000</v>
      </c>
      <c r="B176" s="632" t="s">
        <v>152</v>
      </c>
      <c r="C176" s="574">
        <f>C178+C179</f>
        <v>811.3</v>
      </c>
      <c r="D176" s="612">
        <f>D178+D179</f>
        <v>32</v>
      </c>
      <c r="E176" s="633">
        <f>E177+E178+E179</f>
        <v>2380</v>
      </c>
      <c r="F176" s="612">
        <f>F178+F179</f>
        <v>2380</v>
      </c>
      <c r="G176" s="574">
        <f>G178+G179</f>
        <v>1280</v>
      </c>
      <c r="H176" s="617">
        <f t="shared" si="15"/>
        <v>-1100</v>
      </c>
      <c r="I176" s="634">
        <f t="shared" si="13"/>
        <v>0.5378151260504201</v>
      </c>
      <c r="J176" s="598">
        <f t="shared" si="14"/>
        <v>0.5378151260504201</v>
      </c>
      <c r="K176" s="635">
        <f aca="true" t="shared" si="16" ref="K176:K181">G176-C176</f>
        <v>468.70000000000005</v>
      </c>
    </row>
    <row r="177" spans="1:11" s="584" customFormat="1" ht="38.25" customHeight="1" hidden="1">
      <c r="A177" s="636"/>
      <c r="B177" s="637"/>
      <c r="C177" s="638"/>
      <c r="D177" s="638"/>
      <c r="E177" s="638"/>
      <c r="F177" s="638"/>
      <c r="G177" s="638"/>
      <c r="H177" s="639">
        <f t="shared" si="15"/>
        <v>0</v>
      </c>
      <c r="I177" s="640" t="e">
        <f>G177/E177</f>
        <v>#DIV/0!</v>
      </c>
      <c r="J177" s="641" t="e">
        <f aca="true" t="shared" si="17" ref="J177:J207">G177/F177</f>
        <v>#DIV/0!</v>
      </c>
      <c r="K177" s="642">
        <f t="shared" si="16"/>
        <v>0</v>
      </c>
    </row>
    <row r="178" spans="1:11" s="584" customFormat="1" ht="24" customHeight="1">
      <c r="A178" s="332" t="s">
        <v>149</v>
      </c>
      <c r="B178" s="606" t="s">
        <v>148</v>
      </c>
      <c r="C178" s="643">
        <v>181.3</v>
      </c>
      <c r="D178" s="643">
        <v>32</v>
      </c>
      <c r="E178" s="643">
        <v>1030</v>
      </c>
      <c r="F178" s="643">
        <v>1030</v>
      </c>
      <c r="G178" s="643">
        <v>30</v>
      </c>
      <c r="H178" s="586">
        <f t="shared" si="15"/>
        <v>-1000</v>
      </c>
      <c r="I178" s="587">
        <f>G178/E178</f>
        <v>0.02912621359223301</v>
      </c>
      <c r="J178" s="644">
        <f t="shared" si="17"/>
        <v>0.02912621359223301</v>
      </c>
      <c r="K178" s="588">
        <f t="shared" si="16"/>
        <v>-151.3</v>
      </c>
    </row>
    <row r="179" spans="1:11" s="584" customFormat="1" ht="59.25" customHeight="1" thickBot="1">
      <c r="A179" s="323" t="s">
        <v>150</v>
      </c>
      <c r="B179" s="229" t="s">
        <v>151</v>
      </c>
      <c r="C179" s="592">
        <v>630</v>
      </c>
      <c r="D179" s="592"/>
      <c r="E179" s="645">
        <v>1350</v>
      </c>
      <c r="F179" s="645">
        <v>1350</v>
      </c>
      <c r="G179" s="645">
        <v>1250</v>
      </c>
      <c r="H179" s="593">
        <f t="shared" si="15"/>
        <v>-100</v>
      </c>
      <c r="I179" s="594">
        <f>G179/E179</f>
        <v>0.9259259259259259</v>
      </c>
      <c r="J179" s="646">
        <f t="shared" si="17"/>
        <v>0.9259259259259259</v>
      </c>
      <c r="K179" s="595">
        <f t="shared" si="16"/>
        <v>620</v>
      </c>
    </row>
    <row r="180" spans="1:11" s="621" customFormat="1" ht="29.25" customHeight="1" thickBot="1">
      <c r="A180" s="647"/>
      <c r="B180" s="611" t="s">
        <v>390</v>
      </c>
      <c r="C180" s="574">
        <f>C174+C176</f>
        <v>144593.09999999995</v>
      </c>
      <c r="D180" s="574">
        <f>D174+D176</f>
        <v>206706.6</v>
      </c>
      <c r="E180" s="648">
        <f>E174+E176</f>
        <v>213732.19999999998</v>
      </c>
      <c r="F180" s="574">
        <f>F174+F176</f>
        <v>181914.99999999997</v>
      </c>
      <c r="G180" s="574">
        <f>G174+G176</f>
        <v>138832.80000000002</v>
      </c>
      <c r="H180" s="649">
        <f t="shared" si="15"/>
        <v>-43082.19999999995</v>
      </c>
      <c r="I180" s="598">
        <f>G180/E180</f>
        <v>0.6495642678080328</v>
      </c>
      <c r="J180" s="650">
        <f t="shared" si="17"/>
        <v>0.7631740098397606</v>
      </c>
      <c r="K180" s="599">
        <f t="shared" si="16"/>
        <v>-5760.29999999993</v>
      </c>
    </row>
    <row r="181" spans="1:11" s="621" customFormat="1" ht="42.75" customHeight="1" thickBot="1">
      <c r="A181" s="647"/>
      <c r="B181" s="611" t="s">
        <v>372</v>
      </c>
      <c r="C181" s="574">
        <f>C182+C207</f>
        <v>144593.09999999998</v>
      </c>
      <c r="D181" s="574">
        <f>D182+D207</f>
        <v>206706.6</v>
      </c>
      <c r="E181" s="574">
        <f>E182+E207</f>
        <v>213732.19999999998</v>
      </c>
      <c r="F181" s="574">
        <f>F182+F207</f>
        <v>181915</v>
      </c>
      <c r="G181" s="574">
        <f>G182+G207</f>
        <v>138832.8</v>
      </c>
      <c r="H181" s="651">
        <f t="shared" si="15"/>
        <v>-43082.20000000001</v>
      </c>
      <c r="I181" s="598">
        <f aca="true" t="shared" si="18" ref="I181:I207">G181/E181</f>
        <v>0.6495642678080327</v>
      </c>
      <c r="J181" s="650">
        <f t="shared" si="17"/>
        <v>0.7631740098397602</v>
      </c>
      <c r="K181" s="609">
        <f t="shared" si="16"/>
        <v>-5760.299999999988</v>
      </c>
    </row>
    <row r="182" spans="1:11" s="657" customFormat="1" ht="24.75" customHeight="1">
      <c r="A182" s="652" t="s">
        <v>166</v>
      </c>
      <c r="B182" s="653" t="s">
        <v>391</v>
      </c>
      <c r="C182" s="654">
        <f>C183+C187+C201+C204+C206+C207</f>
        <v>144593.09999999998</v>
      </c>
      <c r="D182" s="654">
        <f>D183+D187+D201+D204+D206</f>
        <v>206606.6</v>
      </c>
      <c r="E182" s="654">
        <f>E183+E187+E201+E204+E206</f>
        <v>213632.19999999998</v>
      </c>
      <c r="F182" s="654">
        <f>F183+F187+F201+F204+F206</f>
        <v>181815</v>
      </c>
      <c r="G182" s="654">
        <f>G183+G187+G201+G204+G206</f>
        <v>138832.8</v>
      </c>
      <c r="H182" s="639">
        <f t="shared" si="15"/>
        <v>-42982.20000000001</v>
      </c>
      <c r="I182" s="655">
        <f t="shared" si="18"/>
        <v>0.6498683250933146</v>
      </c>
      <c r="J182" s="655">
        <f t="shared" si="17"/>
        <v>0.7635937628908506</v>
      </c>
      <c r="K182" s="656">
        <f aca="true" t="shared" si="19" ref="K182:K209">G182-C182</f>
        <v>-5760.299999999988</v>
      </c>
    </row>
    <row r="183" spans="1:11" s="657" customFormat="1" ht="21" customHeight="1">
      <c r="A183" s="658" t="s">
        <v>318</v>
      </c>
      <c r="B183" s="659" t="s">
        <v>310</v>
      </c>
      <c r="C183" s="660">
        <f>C184+C186</f>
        <v>118699.7</v>
      </c>
      <c r="D183" s="660">
        <f>D184+D186</f>
        <v>152575</v>
      </c>
      <c r="E183" s="660">
        <f>E184+E186</f>
        <v>149483</v>
      </c>
      <c r="F183" s="660">
        <f>F184+F186</f>
        <v>125054.5</v>
      </c>
      <c r="G183" s="660">
        <f>G184+G186</f>
        <v>108079.4</v>
      </c>
      <c r="H183" s="590">
        <f t="shared" si="15"/>
        <v>-16975.100000000006</v>
      </c>
      <c r="I183" s="644">
        <f t="shared" si="18"/>
        <v>0.723021346909013</v>
      </c>
      <c r="J183" s="644">
        <f t="shared" si="17"/>
        <v>0.8642583833448616</v>
      </c>
      <c r="K183" s="661">
        <f t="shared" si="19"/>
        <v>-10620.300000000003</v>
      </c>
    </row>
    <row r="184" spans="1:11" s="621" customFormat="1" ht="20.25" customHeight="1">
      <c r="A184" s="662" t="s">
        <v>319</v>
      </c>
      <c r="B184" s="663" t="s">
        <v>342</v>
      </c>
      <c r="C184" s="571">
        <v>97047.5</v>
      </c>
      <c r="D184" s="571">
        <v>124817</v>
      </c>
      <c r="E184" s="571">
        <v>121915</v>
      </c>
      <c r="F184" s="571">
        <v>101647.2</v>
      </c>
      <c r="G184" s="571">
        <v>87234.8</v>
      </c>
      <c r="H184" s="586">
        <f t="shared" si="15"/>
        <v>-14412.399999999994</v>
      </c>
      <c r="I184" s="587">
        <f t="shared" si="18"/>
        <v>0.7155378747488004</v>
      </c>
      <c r="J184" s="587">
        <f t="shared" si="17"/>
        <v>0.8582115395210099</v>
      </c>
      <c r="K184" s="588">
        <f t="shared" si="19"/>
        <v>-9812.699999999997</v>
      </c>
    </row>
    <row r="185" spans="1:11" s="621" customFormat="1" ht="37.5" customHeight="1" hidden="1" thickBot="1">
      <c r="A185" s="662" t="s">
        <v>243</v>
      </c>
      <c r="B185" s="663" t="s">
        <v>343</v>
      </c>
      <c r="C185" s="571"/>
      <c r="D185" s="571"/>
      <c r="E185" s="571"/>
      <c r="F185" s="571"/>
      <c r="G185" s="571"/>
      <c r="H185" s="586">
        <f t="shared" si="15"/>
        <v>0</v>
      </c>
      <c r="I185" s="587" t="e">
        <f t="shared" si="18"/>
        <v>#DIV/0!</v>
      </c>
      <c r="J185" s="587" t="e">
        <f t="shared" si="17"/>
        <v>#DIV/0!</v>
      </c>
      <c r="K185" s="588">
        <f t="shared" si="19"/>
        <v>0</v>
      </c>
    </row>
    <row r="186" spans="1:11" s="621" customFormat="1" ht="22.5" customHeight="1">
      <c r="A186" s="662" t="s">
        <v>320</v>
      </c>
      <c r="B186" s="663" t="s">
        <v>344</v>
      </c>
      <c r="C186" s="571">
        <v>21652.2</v>
      </c>
      <c r="D186" s="571">
        <v>27758</v>
      </c>
      <c r="E186" s="571">
        <v>27568</v>
      </c>
      <c r="F186" s="571">
        <v>23407.3</v>
      </c>
      <c r="G186" s="571">
        <v>20844.6</v>
      </c>
      <c r="H186" s="586">
        <f t="shared" si="15"/>
        <v>-2562.7000000000007</v>
      </c>
      <c r="I186" s="587">
        <f t="shared" si="18"/>
        <v>0.7561157864190365</v>
      </c>
      <c r="J186" s="587">
        <f t="shared" si="17"/>
        <v>0.8905170609168934</v>
      </c>
      <c r="K186" s="588">
        <f t="shared" si="19"/>
        <v>-807.6000000000022</v>
      </c>
    </row>
    <row r="187" spans="1:11" s="657" customFormat="1" ht="21.75" customHeight="1">
      <c r="A187" s="658" t="s">
        <v>321</v>
      </c>
      <c r="B187" s="659" t="s">
        <v>345</v>
      </c>
      <c r="C187" s="660">
        <f>C188+C189+C190+C191+C192+C193+C199</f>
        <v>17182.7</v>
      </c>
      <c r="D187" s="660">
        <f>D188+D189+D190+D191+D192+D193+D199</f>
        <v>40877.00000000001</v>
      </c>
      <c r="E187" s="660">
        <f>E188+E189+E190+E191+E192+E193+E199</f>
        <v>45468.8</v>
      </c>
      <c r="F187" s="660">
        <f>F188+F189+F190+F191+F192+F193+F199</f>
        <v>39326.600000000006</v>
      </c>
      <c r="G187" s="660">
        <f>G188+G189+G190+G191+G192+G193+G199</f>
        <v>19801.8</v>
      </c>
      <c r="H187" s="590">
        <f t="shared" si="15"/>
        <v>-19524.800000000007</v>
      </c>
      <c r="I187" s="644">
        <f t="shared" si="18"/>
        <v>0.43550302625096765</v>
      </c>
      <c r="J187" s="644">
        <f t="shared" si="17"/>
        <v>0.503521789323257</v>
      </c>
      <c r="K187" s="661">
        <f t="shared" si="19"/>
        <v>2619.0999999999985</v>
      </c>
    </row>
    <row r="188" spans="1:11" s="621" customFormat="1" ht="25.5" customHeight="1">
      <c r="A188" s="664" t="s">
        <v>322</v>
      </c>
      <c r="B188" s="665" t="s">
        <v>346</v>
      </c>
      <c r="C188" s="571">
        <v>4022.3</v>
      </c>
      <c r="D188" s="571">
        <v>6198</v>
      </c>
      <c r="E188" s="571">
        <v>8291.4</v>
      </c>
      <c r="F188" s="571">
        <v>8157.2</v>
      </c>
      <c r="G188" s="571">
        <v>3997.3</v>
      </c>
      <c r="H188" s="586">
        <v>2071.3</v>
      </c>
      <c r="I188" s="587">
        <f t="shared" si="18"/>
        <v>0.48210193694671594</v>
      </c>
      <c r="J188" s="587">
        <f t="shared" si="17"/>
        <v>0.49003334477516797</v>
      </c>
      <c r="K188" s="588">
        <f t="shared" si="19"/>
        <v>-25</v>
      </c>
    </row>
    <row r="189" spans="1:11" s="621" customFormat="1" ht="24.75" customHeight="1">
      <c r="A189" s="664" t="s">
        <v>323</v>
      </c>
      <c r="B189" s="665" t="s">
        <v>347</v>
      </c>
      <c r="C189" s="571">
        <v>2.5</v>
      </c>
      <c r="D189" s="571">
        <v>46</v>
      </c>
      <c r="E189" s="571">
        <v>46</v>
      </c>
      <c r="F189" s="571">
        <v>46</v>
      </c>
      <c r="G189" s="571">
        <v>7.8</v>
      </c>
      <c r="H189" s="586">
        <f t="shared" si="15"/>
        <v>-38.2</v>
      </c>
      <c r="I189" s="587">
        <f t="shared" si="18"/>
        <v>0.16956521739130434</v>
      </c>
      <c r="J189" s="587">
        <f t="shared" si="17"/>
        <v>0.16956521739130434</v>
      </c>
      <c r="K189" s="588">
        <f t="shared" si="19"/>
        <v>5.3</v>
      </c>
    </row>
    <row r="190" spans="1:11" s="621" customFormat="1" ht="24.75" customHeight="1">
      <c r="A190" s="664" t="s">
        <v>324</v>
      </c>
      <c r="B190" s="665" t="s">
        <v>312</v>
      </c>
      <c r="C190" s="571">
        <v>1549.8</v>
      </c>
      <c r="D190" s="571">
        <v>2900</v>
      </c>
      <c r="E190" s="571">
        <v>2505.5</v>
      </c>
      <c r="F190" s="571">
        <v>2205.5</v>
      </c>
      <c r="G190" s="571">
        <v>652.5</v>
      </c>
      <c r="H190" s="586">
        <f t="shared" si="15"/>
        <v>-1553</v>
      </c>
      <c r="I190" s="587">
        <f t="shared" si="18"/>
        <v>0.26042706046697267</v>
      </c>
      <c r="J190" s="587">
        <f t="shared" si="17"/>
        <v>0.2958512808886874</v>
      </c>
      <c r="K190" s="588">
        <f t="shared" si="19"/>
        <v>-897.3</v>
      </c>
    </row>
    <row r="191" spans="1:11" s="621" customFormat="1" ht="21.75" customHeight="1">
      <c r="A191" s="664" t="s">
        <v>325</v>
      </c>
      <c r="B191" s="665" t="s">
        <v>348</v>
      </c>
      <c r="C191" s="571">
        <v>3376</v>
      </c>
      <c r="D191" s="571">
        <v>10837.4</v>
      </c>
      <c r="E191" s="571">
        <v>10957</v>
      </c>
      <c r="F191" s="571">
        <v>10584.1</v>
      </c>
      <c r="G191" s="571">
        <v>4479.2</v>
      </c>
      <c r="H191" s="586">
        <f t="shared" si="15"/>
        <v>-6104.900000000001</v>
      </c>
      <c r="I191" s="587">
        <f t="shared" si="18"/>
        <v>0.4087980286574792</v>
      </c>
      <c r="J191" s="587">
        <f t="shared" si="17"/>
        <v>0.4232008389943405</v>
      </c>
      <c r="K191" s="588">
        <f t="shared" si="19"/>
        <v>1103.1999999999998</v>
      </c>
    </row>
    <row r="192" spans="1:11" s="621" customFormat="1" ht="27.75" customHeight="1">
      <c r="A192" s="664" t="s">
        <v>326</v>
      </c>
      <c r="B192" s="665" t="s">
        <v>349</v>
      </c>
      <c r="C192" s="571">
        <v>138.8</v>
      </c>
      <c r="D192" s="571">
        <v>332.2</v>
      </c>
      <c r="E192" s="571">
        <v>345.4</v>
      </c>
      <c r="F192" s="571">
        <v>307.7</v>
      </c>
      <c r="G192" s="571">
        <v>107.7</v>
      </c>
      <c r="H192" s="586">
        <f t="shared" si="15"/>
        <v>-200</v>
      </c>
      <c r="I192" s="587">
        <f t="shared" si="18"/>
        <v>0.3118123914302259</v>
      </c>
      <c r="J192" s="587">
        <f t="shared" si="17"/>
        <v>0.35001624959376015</v>
      </c>
      <c r="K192" s="588">
        <f t="shared" si="19"/>
        <v>-31.10000000000001</v>
      </c>
    </row>
    <row r="193" spans="1:11" s="657" customFormat="1" ht="25.5" customHeight="1">
      <c r="A193" s="658" t="s">
        <v>327</v>
      </c>
      <c r="B193" s="659" t="s">
        <v>311</v>
      </c>
      <c r="C193" s="660">
        <f>C194+C195+C196+C197+C198</f>
        <v>6708.5</v>
      </c>
      <c r="D193" s="660">
        <f>D194+D195+D196+D197+D198</f>
        <v>20483</v>
      </c>
      <c r="E193" s="660">
        <f>E194+E195+E196+E197+E198</f>
        <v>23227</v>
      </c>
      <c r="F193" s="660">
        <f>F194+F195+F196+F197+F198</f>
        <v>17929.6</v>
      </c>
      <c r="G193" s="660">
        <f>G194+G195+G196+G197+G198</f>
        <v>10552.3</v>
      </c>
      <c r="H193" s="590">
        <f t="shared" si="15"/>
        <v>-7377.299999999999</v>
      </c>
      <c r="I193" s="644">
        <f t="shared" si="18"/>
        <v>0.45431179231067287</v>
      </c>
      <c r="J193" s="644">
        <f t="shared" si="17"/>
        <v>0.5885407371051222</v>
      </c>
      <c r="K193" s="661">
        <f t="shared" si="19"/>
        <v>3843.7999999999993</v>
      </c>
    </row>
    <row r="194" spans="1:11" s="621" customFormat="1" ht="23.25" customHeight="1">
      <c r="A194" s="664" t="s">
        <v>328</v>
      </c>
      <c r="B194" s="665" t="s">
        <v>350</v>
      </c>
      <c r="C194" s="571">
        <v>1083.5</v>
      </c>
      <c r="D194" s="571">
        <v>4322</v>
      </c>
      <c r="E194" s="571">
        <v>4322</v>
      </c>
      <c r="F194" s="571">
        <v>3146.6</v>
      </c>
      <c r="G194" s="571">
        <v>2167.5</v>
      </c>
      <c r="H194" s="586">
        <f t="shared" si="15"/>
        <v>-979.0999999999999</v>
      </c>
      <c r="I194" s="587">
        <f t="shared" si="18"/>
        <v>0.5015039333641832</v>
      </c>
      <c r="J194" s="587">
        <f t="shared" si="17"/>
        <v>0.6888387465836141</v>
      </c>
      <c r="K194" s="588">
        <f t="shared" si="19"/>
        <v>1084</v>
      </c>
    </row>
    <row r="195" spans="1:11" s="621" customFormat="1" ht="23.25" customHeight="1">
      <c r="A195" s="664" t="s">
        <v>329</v>
      </c>
      <c r="B195" s="665" t="s">
        <v>351</v>
      </c>
      <c r="C195" s="571">
        <v>195.1</v>
      </c>
      <c r="D195" s="571">
        <v>394.2</v>
      </c>
      <c r="E195" s="571">
        <v>394.2</v>
      </c>
      <c r="F195" s="571">
        <v>310.3</v>
      </c>
      <c r="G195" s="571">
        <v>138</v>
      </c>
      <c r="H195" s="586">
        <f t="shared" si="15"/>
        <v>-172.3</v>
      </c>
      <c r="I195" s="587">
        <f t="shared" si="18"/>
        <v>0.35007610350076107</v>
      </c>
      <c r="J195" s="587">
        <f t="shared" si="17"/>
        <v>0.44473090557524975</v>
      </c>
      <c r="K195" s="588">
        <f t="shared" si="19"/>
        <v>-57.099999999999994</v>
      </c>
    </row>
    <row r="196" spans="1:11" s="621" customFormat="1" ht="22.5" customHeight="1">
      <c r="A196" s="664" t="s">
        <v>330</v>
      </c>
      <c r="B196" s="665" t="s">
        <v>352</v>
      </c>
      <c r="C196" s="571">
        <v>1604.3</v>
      </c>
      <c r="D196" s="571">
        <v>5665.2</v>
      </c>
      <c r="E196" s="571">
        <v>5685.2</v>
      </c>
      <c r="F196" s="571">
        <v>4607.5</v>
      </c>
      <c r="G196" s="571">
        <v>1776.3</v>
      </c>
      <c r="H196" s="586">
        <f t="shared" si="15"/>
        <v>-2831.2</v>
      </c>
      <c r="I196" s="587">
        <f t="shared" si="18"/>
        <v>0.3124428340251882</v>
      </c>
      <c r="J196" s="587">
        <f t="shared" si="17"/>
        <v>0.3855236028214867</v>
      </c>
      <c r="K196" s="588">
        <f t="shared" si="19"/>
        <v>172</v>
      </c>
    </row>
    <row r="197" spans="1:11" s="621" customFormat="1" ht="22.5" customHeight="1">
      <c r="A197" s="664" t="s">
        <v>331</v>
      </c>
      <c r="B197" s="665" t="s">
        <v>353</v>
      </c>
      <c r="C197" s="571">
        <v>2263.8</v>
      </c>
      <c r="D197" s="571">
        <v>9007</v>
      </c>
      <c r="E197" s="571">
        <v>9069.6</v>
      </c>
      <c r="F197" s="571">
        <v>6196.9</v>
      </c>
      <c r="G197" s="571">
        <v>4054.8</v>
      </c>
      <c r="H197" s="586">
        <f t="shared" si="15"/>
        <v>-2142.0999999999995</v>
      </c>
      <c r="I197" s="587">
        <f t="shared" si="18"/>
        <v>0.4470759460174649</v>
      </c>
      <c r="J197" s="587">
        <f t="shared" si="17"/>
        <v>0.654327163581791</v>
      </c>
      <c r="K197" s="588">
        <f t="shared" si="19"/>
        <v>1791</v>
      </c>
    </row>
    <row r="198" spans="1:11" s="621" customFormat="1" ht="41.25" customHeight="1">
      <c r="A198" s="664" t="s">
        <v>332</v>
      </c>
      <c r="B198" s="740" t="s">
        <v>354</v>
      </c>
      <c r="C198" s="571">
        <v>1561.8</v>
      </c>
      <c r="D198" s="571">
        <v>1094.6</v>
      </c>
      <c r="E198" s="571">
        <v>3756</v>
      </c>
      <c r="F198" s="571">
        <v>3668.3</v>
      </c>
      <c r="G198" s="571">
        <v>2415.7</v>
      </c>
      <c r="H198" s="586">
        <f t="shared" si="15"/>
        <v>-1252.6000000000004</v>
      </c>
      <c r="I198" s="587">
        <f t="shared" si="18"/>
        <v>0.6431576144834931</v>
      </c>
      <c r="J198" s="587">
        <f t="shared" si="17"/>
        <v>0.6585339257966905</v>
      </c>
      <c r="K198" s="588">
        <f t="shared" si="19"/>
        <v>853.8999999999999</v>
      </c>
    </row>
    <row r="199" spans="1:11" s="657" customFormat="1" ht="43.5" customHeight="1">
      <c r="A199" s="666" t="s">
        <v>333</v>
      </c>
      <c r="B199" s="667" t="s">
        <v>355</v>
      </c>
      <c r="C199" s="660">
        <f>C200</f>
        <v>1384.8</v>
      </c>
      <c r="D199" s="660">
        <f>D200</f>
        <v>80.4</v>
      </c>
      <c r="E199" s="660">
        <f>E200</f>
        <v>96.5</v>
      </c>
      <c r="F199" s="660">
        <f>F200</f>
        <v>96.5</v>
      </c>
      <c r="G199" s="660">
        <f>G200</f>
        <v>5</v>
      </c>
      <c r="H199" s="590">
        <f t="shared" si="15"/>
        <v>-91.5</v>
      </c>
      <c r="I199" s="644">
        <f t="shared" si="18"/>
        <v>0.05181347150259067</v>
      </c>
      <c r="J199" s="644">
        <f t="shared" si="17"/>
        <v>0.05181347150259067</v>
      </c>
      <c r="K199" s="661">
        <f t="shared" si="19"/>
        <v>-1379.8</v>
      </c>
    </row>
    <row r="200" spans="1:11" s="621" customFormat="1" ht="60" customHeight="1">
      <c r="A200" s="668" t="s">
        <v>334</v>
      </c>
      <c r="B200" s="669" t="s">
        <v>356</v>
      </c>
      <c r="C200" s="571">
        <v>1384.8</v>
      </c>
      <c r="D200" s="571">
        <v>80.4</v>
      </c>
      <c r="E200" s="571">
        <v>96.5</v>
      </c>
      <c r="F200" s="571">
        <v>96.5</v>
      </c>
      <c r="G200" s="571">
        <v>5</v>
      </c>
      <c r="H200" s="586">
        <f t="shared" si="15"/>
        <v>-91.5</v>
      </c>
      <c r="I200" s="587">
        <f t="shared" si="18"/>
        <v>0.05181347150259067</v>
      </c>
      <c r="J200" s="587">
        <f t="shared" si="17"/>
        <v>0.05181347150259067</v>
      </c>
      <c r="K200" s="588">
        <f t="shared" si="19"/>
        <v>-1379.8</v>
      </c>
    </row>
    <row r="201" spans="1:11" s="657" customFormat="1" ht="22.5" customHeight="1">
      <c r="A201" s="658" t="s">
        <v>335</v>
      </c>
      <c r="B201" s="667" t="s">
        <v>357</v>
      </c>
      <c r="C201" s="660">
        <f>C202+C203</f>
        <v>5750.8</v>
      </c>
      <c r="D201" s="660">
        <f>D202+D203</f>
        <v>9867</v>
      </c>
      <c r="E201" s="660">
        <f>E202+E203</f>
        <v>14627.5</v>
      </c>
      <c r="F201" s="660">
        <f>F202+F203</f>
        <v>13579.3</v>
      </c>
      <c r="G201" s="660">
        <f>G202+G203</f>
        <v>8981.1</v>
      </c>
      <c r="H201" s="590">
        <f t="shared" si="15"/>
        <v>-4598.199999999999</v>
      </c>
      <c r="I201" s="644">
        <f t="shared" si="18"/>
        <v>0.613987352589301</v>
      </c>
      <c r="J201" s="644">
        <f t="shared" si="17"/>
        <v>0.6613816617940542</v>
      </c>
      <c r="K201" s="661">
        <f t="shared" si="19"/>
        <v>3230.3</v>
      </c>
    </row>
    <row r="202" spans="1:11" s="621" customFormat="1" ht="40.5" customHeight="1">
      <c r="A202" s="668" t="s">
        <v>336</v>
      </c>
      <c r="B202" s="669" t="s">
        <v>358</v>
      </c>
      <c r="C202" s="571">
        <v>4939.5</v>
      </c>
      <c r="D202" s="571">
        <v>9835</v>
      </c>
      <c r="E202" s="571">
        <v>12247.5</v>
      </c>
      <c r="F202" s="571">
        <v>11199.3</v>
      </c>
      <c r="G202" s="571">
        <v>7701.1</v>
      </c>
      <c r="H202" s="586">
        <f t="shared" si="15"/>
        <v>-3498.199999999999</v>
      </c>
      <c r="I202" s="587">
        <f t="shared" si="18"/>
        <v>0.6287895488875281</v>
      </c>
      <c r="J202" s="587">
        <f t="shared" si="17"/>
        <v>0.6876411918602057</v>
      </c>
      <c r="K202" s="588">
        <f t="shared" si="19"/>
        <v>2761.6000000000004</v>
      </c>
    </row>
    <row r="203" spans="1:11" s="621" customFormat="1" ht="37.5" customHeight="1">
      <c r="A203" s="668" t="s">
        <v>337</v>
      </c>
      <c r="B203" s="669" t="s">
        <v>359</v>
      </c>
      <c r="C203" s="571">
        <v>811.3</v>
      </c>
      <c r="D203" s="571">
        <v>32</v>
      </c>
      <c r="E203" s="571">
        <v>2380</v>
      </c>
      <c r="F203" s="571">
        <v>2380</v>
      </c>
      <c r="G203" s="571">
        <v>1280</v>
      </c>
      <c r="H203" s="586">
        <f t="shared" si="15"/>
        <v>-1100</v>
      </c>
      <c r="I203" s="587">
        <f t="shared" si="18"/>
        <v>0.5378151260504201</v>
      </c>
      <c r="J203" s="587">
        <f t="shared" si="17"/>
        <v>0.5378151260504201</v>
      </c>
      <c r="K203" s="588">
        <f t="shared" si="19"/>
        <v>468.70000000000005</v>
      </c>
    </row>
    <row r="204" spans="1:11" s="657" customFormat="1" ht="22.5" customHeight="1">
      <c r="A204" s="658" t="s">
        <v>338</v>
      </c>
      <c r="B204" s="659" t="s">
        <v>360</v>
      </c>
      <c r="C204" s="660">
        <f>C205</f>
        <v>2586</v>
      </c>
      <c r="D204" s="660">
        <f>D205</f>
        <v>3158.5</v>
      </c>
      <c r="E204" s="660">
        <f>E205</f>
        <v>3918.3</v>
      </c>
      <c r="F204" s="660">
        <f>F205</f>
        <v>3721</v>
      </c>
      <c r="G204" s="660">
        <f>G205</f>
        <v>1946.3</v>
      </c>
      <c r="H204" s="590">
        <f t="shared" si="15"/>
        <v>-1774.7</v>
      </c>
      <c r="I204" s="644">
        <f t="shared" si="18"/>
        <v>0.49672051655054483</v>
      </c>
      <c r="J204" s="644">
        <f t="shared" si="17"/>
        <v>0.523058317656544</v>
      </c>
      <c r="K204" s="661">
        <f t="shared" si="19"/>
        <v>-639.7</v>
      </c>
    </row>
    <row r="205" spans="1:11" s="621" customFormat="1" ht="29.25" customHeight="1">
      <c r="A205" s="668" t="s">
        <v>339</v>
      </c>
      <c r="B205" s="670" t="s">
        <v>361</v>
      </c>
      <c r="C205" s="571">
        <v>2586</v>
      </c>
      <c r="D205" s="571">
        <v>3158.5</v>
      </c>
      <c r="E205" s="571">
        <v>3918.3</v>
      </c>
      <c r="F205" s="571">
        <v>3721</v>
      </c>
      <c r="G205" s="571">
        <v>1946.3</v>
      </c>
      <c r="H205" s="586">
        <f t="shared" si="15"/>
        <v>-1774.7</v>
      </c>
      <c r="I205" s="587">
        <f t="shared" si="18"/>
        <v>0.49672051655054483</v>
      </c>
      <c r="J205" s="587">
        <f t="shared" si="17"/>
        <v>0.523058317656544</v>
      </c>
      <c r="K205" s="588">
        <f t="shared" si="19"/>
        <v>-639.7</v>
      </c>
    </row>
    <row r="206" spans="1:11" s="657" customFormat="1" ht="24" customHeight="1">
      <c r="A206" s="666" t="s">
        <v>340</v>
      </c>
      <c r="B206" s="671" t="s">
        <v>362</v>
      </c>
      <c r="C206" s="660">
        <v>373.9</v>
      </c>
      <c r="D206" s="660">
        <v>129.1</v>
      </c>
      <c r="E206" s="660">
        <v>134.6</v>
      </c>
      <c r="F206" s="672">
        <v>133.6</v>
      </c>
      <c r="G206" s="660">
        <v>24.2</v>
      </c>
      <c r="H206" s="604">
        <f t="shared" si="15"/>
        <v>-109.39999999999999</v>
      </c>
      <c r="I206" s="644">
        <f t="shared" si="18"/>
        <v>0.17979197622585438</v>
      </c>
      <c r="J206" s="646">
        <f t="shared" si="17"/>
        <v>0.18113772455089822</v>
      </c>
      <c r="K206" s="673">
        <f t="shared" si="19"/>
        <v>-349.7</v>
      </c>
    </row>
    <row r="207" spans="1:11" s="657" customFormat="1" ht="29.25" customHeight="1" thickBot="1">
      <c r="A207" s="674" t="s">
        <v>341</v>
      </c>
      <c r="B207" s="675" t="s">
        <v>363</v>
      </c>
      <c r="C207" s="676"/>
      <c r="D207" s="672">
        <v>100</v>
      </c>
      <c r="E207" s="677">
        <v>100</v>
      </c>
      <c r="F207" s="678">
        <v>100</v>
      </c>
      <c r="G207" s="679"/>
      <c r="H207" s="680">
        <f t="shared" si="15"/>
        <v>-100</v>
      </c>
      <c r="I207" s="681">
        <f t="shared" si="18"/>
        <v>0</v>
      </c>
      <c r="J207" s="682">
        <f t="shared" si="17"/>
        <v>0</v>
      </c>
      <c r="K207" s="683">
        <f t="shared" si="19"/>
        <v>0</v>
      </c>
    </row>
    <row r="208" spans="1:11" s="201" customFormat="1" ht="23.25" customHeight="1" thickBot="1">
      <c r="A208" s="743" t="s">
        <v>182</v>
      </c>
      <c r="B208" s="744"/>
      <c r="C208" s="744"/>
      <c r="D208" s="744"/>
      <c r="E208" s="744"/>
      <c r="F208" s="744"/>
      <c r="G208" s="744"/>
      <c r="H208" s="744"/>
      <c r="I208" s="744"/>
      <c r="J208" s="744"/>
      <c r="K208" s="745"/>
    </row>
    <row r="209" spans="1:11" s="690" customFormat="1" ht="39.75" customHeight="1" thickBot="1">
      <c r="A209" s="684" t="s">
        <v>183</v>
      </c>
      <c r="B209" s="685" t="s">
        <v>184</v>
      </c>
      <c r="C209" s="686">
        <v>50</v>
      </c>
      <c r="D209" s="686">
        <v>100</v>
      </c>
      <c r="E209" s="686">
        <v>100</v>
      </c>
      <c r="F209" s="686">
        <v>100</v>
      </c>
      <c r="G209" s="686"/>
      <c r="H209" s="687">
        <f>G209-F209</f>
        <v>-100</v>
      </c>
      <c r="I209" s="688">
        <f>IF(C209=0,"",IF(($G209/C209*100)&gt;=200,"В/100",$G209/C209*100))</f>
        <v>0</v>
      </c>
      <c r="J209" s="689">
        <f>IF(E209=0,"",IF((G209/E209*100)&gt;=200,"В/100",G209/E209*100))</f>
        <v>0</v>
      </c>
      <c r="K209" s="609">
        <f t="shared" si="19"/>
        <v>-50</v>
      </c>
    </row>
    <row r="210" spans="1:11" s="198" customFormat="1" ht="21.75" customHeight="1" thickBot="1">
      <c r="A210" s="754" t="s">
        <v>53</v>
      </c>
      <c r="B210" s="755"/>
      <c r="C210" s="755"/>
      <c r="D210" s="755"/>
      <c r="E210" s="755"/>
      <c r="F210" s="755"/>
      <c r="G210" s="755"/>
      <c r="H210" s="755"/>
      <c r="I210" s="755"/>
      <c r="J210" s="755"/>
      <c r="K210" s="756"/>
    </row>
    <row r="211" spans="1:11" s="710" customFormat="1" ht="19.5">
      <c r="A211" s="703">
        <v>602000</v>
      </c>
      <c r="B211" s="704" t="s">
        <v>30</v>
      </c>
      <c r="C211" s="705">
        <v>-10378.5</v>
      </c>
      <c r="D211" s="691"/>
      <c r="E211" s="692">
        <v>3102.5</v>
      </c>
      <c r="F211" s="693"/>
      <c r="G211" s="694">
        <v>-8394.9</v>
      </c>
      <c r="H211" s="706">
        <f aca="true" t="shared" si="20" ref="H211:H240">G211-F211</f>
        <v>-8394.9</v>
      </c>
      <c r="I211" s="707">
        <f aca="true" t="shared" si="21" ref="I211:I240">G211/E211</f>
        <v>-2.7058501208702657</v>
      </c>
      <c r="J211" s="708"/>
      <c r="K211" s="709">
        <f aca="true" t="shared" si="22" ref="K211:K240">G211-C211</f>
        <v>1983.6000000000004</v>
      </c>
    </row>
    <row r="212" spans="1:11" s="710" customFormat="1" ht="19.5">
      <c r="A212" s="703">
        <v>602100</v>
      </c>
      <c r="B212" s="711" t="s">
        <v>31</v>
      </c>
      <c r="C212" s="712">
        <v>7821.1</v>
      </c>
      <c r="D212" s="695"/>
      <c r="E212" s="696">
        <v>17706</v>
      </c>
      <c r="F212" s="696"/>
      <c r="G212" s="696">
        <v>17866.7</v>
      </c>
      <c r="H212" s="713">
        <f t="shared" si="20"/>
        <v>17866.7</v>
      </c>
      <c r="I212" s="714">
        <f t="shared" si="21"/>
        <v>1.0090760194284423</v>
      </c>
      <c r="J212" s="715"/>
      <c r="K212" s="716">
        <f t="shared" si="22"/>
        <v>10045.6</v>
      </c>
    </row>
    <row r="213" spans="1:11" s="710" customFormat="1" ht="19.5" customHeight="1">
      <c r="A213" s="703">
        <v>602200</v>
      </c>
      <c r="B213" s="711" t="s">
        <v>32</v>
      </c>
      <c r="C213" s="712">
        <v>16410.3</v>
      </c>
      <c r="D213" s="695"/>
      <c r="E213" s="695"/>
      <c r="F213" s="695"/>
      <c r="G213" s="695">
        <v>23257.5</v>
      </c>
      <c r="H213" s="713">
        <f t="shared" si="20"/>
        <v>23257.5</v>
      </c>
      <c r="I213" s="714"/>
      <c r="J213" s="715"/>
      <c r="K213" s="716">
        <f t="shared" si="22"/>
        <v>6847.200000000001</v>
      </c>
    </row>
    <row r="214" spans="1:11" s="710" customFormat="1" ht="19.5" hidden="1">
      <c r="A214" s="703"/>
      <c r="B214" s="711" t="s">
        <v>14</v>
      </c>
      <c r="C214" s="712"/>
      <c r="D214" s="695"/>
      <c r="E214" s="696"/>
      <c r="F214" s="696"/>
      <c r="G214" s="696"/>
      <c r="H214" s="713">
        <f t="shared" si="20"/>
        <v>0</v>
      </c>
      <c r="I214" s="714"/>
      <c r="J214" s="715"/>
      <c r="K214" s="716">
        <f t="shared" si="22"/>
        <v>0</v>
      </c>
    </row>
    <row r="215" spans="1:11" s="710" customFormat="1" ht="19.5" hidden="1">
      <c r="A215" s="703"/>
      <c r="B215" s="711" t="s">
        <v>12</v>
      </c>
      <c r="C215" s="712"/>
      <c r="D215" s="695"/>
      <c r="E215" s="696"/>
      <c r="F215" s="696"/>
      <c r="G215" s="696"/>
      <c r="H215" s="713">
        <f t="shared" si="20"/>
        <v>0</v>
      </c>
      <c r="I215" s="714"/>
      <c r="J215" s="715"/>
      <c r="K215" s="716">
        <f t="shared" si="22"/>
        <v>0</v>
      </c>
    </row>
    <row r="216" spans="1:11" s="710" customFormat="1" ht="19.5" hidden="1">
      <c r="A216" s="703"/>
      <c r="B216" s="711" t="s">
        <v>13</v>
      </c>
      <c r="C216" s="712"/>
      <c r="D216" s="695"/>
      <c r="E216" s="695"/>
      <c r="F216" s="695"/>
      <c r="G216" s="695"/>
      <c r="H216" s="713">
        <f t="shared" si="20"/>
        <v>0</v>
      </c>
      <c r="I216" s="714"/>
      <c r="J216" s="715"/>
      <c r="K216" s="716">
        <f t="shared" si="22"/>
        <v>0</v>
      </c>
    </row>
    <row r="217" spans="1:11" s="710" customFormat="1" ht="19.5" hidden="1">
      <c r="A217" s="703"/>
      <c r="B217" s="711" t="s">
        <v>15</v>
      </c>
      <c r="C217" s="712"/>
      <c r="D217" s="695"/>
      <c r="E217" s="696"/>
      <c r="F217" s="696"/>
      <c r="G217" s="696"/>
      <c r="H217" s="713">
        <f t="shared" si="20"/>
        <v>0</v>
      </c>
      <c r="I217" s="714"/>
      <c r="J217" s="715"/>
      <c r="K217" s="716">
        <f t="shared" si="22"/>
        <v>0</v>
      </c>
    </row>
    <row r="218" spans="1:11" s="722" customFormat="1" ht="19.5" hidden="1">
      <c r="A218" s="717"/>
      <c r="B218" s="718" t="s">
        <v>34</v>
      </c>
      <c r="C218" s="719"/>
      <c r="D218" s="720"/>
      <c r="E218" s="721"/>
      <c r="F218" s="721"/>
      <c r="G218" s="721"/>
      <c r="H218" s="713">
        <f t="shared" si="20"/>
        <v>0</v>
      </c>
      <c r="I218" s="714"/>
      <c r="J218" s="715"/>
      <c r="K218" s="716">
        <f t="shared" si="22"/>
        <v>0</v>
      </c>
    </row>
    <row r="219" spans="1:11" s="722" customFormat="1" ht="19.5" hidden="1">
      <c r="A219" s="717"/>
      <c r="B219" s="718" t="s">
        <v>35</v>
      </c>
      <c r="C219" s="719"/>
      <c r="D219" s="720"/>
      <c r="E219" s="721"/>
      <c r="F219" s="721"/>
      <c r="G219" s="721"/>
      <c r="H219" s="713">
        <f t="shared" si="20"/>
        <v>0</v>
      </c>
      <c r="I219" s="714"/>
      <c r="J219" s="715"/>
      <c r="K219" s="716">
        <f t="shared" si="22"/>
        <v>0</v>
      </c>
    </row>
    <row r="220" spans="1:11" s="722" customFormat="1" ht="39" hidden="1">
      <c r="A220" s="717"/>
      <c r="B220" s="718" t="s">
        <v>51</v>
      </c>
      <c r="C220" s="719"/>
      <c r="D220" s="720"/>
      <c r="E220" s="721"/>
      <c r="F220" s="721"/>
      <c r="G220" s="721"/>
      <c r="H220" s="713">
        <f t="shared" si="20"/>
        <v>0</v>
      </c>
      <c r="I220" s="714"/>
      <c r="J220" s="715"/>
      <c r="K220" s="716">
        <f t="shared" si="22"/>
        <v>0</v>
      </c>
    </row>
    <row r="221" spans="1:11" s="722" customFormat="1" ht="39" hidden="1">
      <c r="A221" s="717"/>
      <c r="B221" s="718" t="s">
        <v>49</v>
      </c>
      <c r="C221" s="719"/>
      <c r="D221" s="720"/>
      <c r="E221" s="721"/>
      <c r="F221" s="721"/>
      <c r="G221" s="721"/>
      <c r="H221" s="713">
        <f t="shared" si="20"/>
        <v>0</v>
      </c>
      <c r="I221" s="714"/>
      <c r="J221" s="715"/>
      <c r="K221" s="716">
        <f t="shared" si="22"/>
        <v>0</v>
      </c>
    </row>
    <row r="222" spans="1:11" s="722" customFormat="1" ht="19.5" hidden="1">
      <c r="A222" s="717"/>
      <c r="B222" s="718" t="s">
        <v>36</v>
      </c>
      <c r="C222" s="719"/>
      <c r="D222" s="720"/>
      <c r="E222" s="721"/>
      <c r="F222" s="721"/>
      <c r="G222" s="721"/>
      <c r="H222" s="713">
        <f t="shared" si="20"/>
        <v>0</v>
      </c>
      <c r="I222" s="714"/>
      <c r="J222" s="715"/>
      <c r="K222" s="716">
        <f t="shared" si="22"/>
        <v>0</v>
      </c>
    </row>
    <row r="223" spans="1:11" s="722" customFormat="1" ht="39" hidden="1">
      <c r="A223" s="717"/>
      <c r="B223" s="718" t="s">
        <v>37</v>
      </c>
      <c r="C223" s="719"/>
      <c r="D223" s="720"/>
      <c r="E223" s="721"/>
      <c r="F223" s="721"/>
      <c r="G223" s="721"/>
      <c r="H223" s="713">
        <f t="shared" si="20"/>
        <v>0</v>
      </c>
      <c r="I223" s="714"/>
      <c r="J223" s="715"/>
      <c r="K223" s="716">
        <f t="shared" si="22"/>
        <v>0</v>
      </c>
    </row>
    <row r="224" spans="1:11" s="722" customFormat="1" ht="39" hidden="1">
      <c r="A224" s="717"/>
      <c r="B224" s="718" t="s">
        <v>38</v>
      </c>
      <c r="C224" s="719"/>
      <c r="D224" s="720"/>
      <c r="E224" s="721"/>
      <c r="F224" s="721"/>
      <c r="G224" s="721"/>
      <c r="H224" s="713">
        <f t="shared" si="20"/>
        <v>0</v>
      </c>
      <c r="I224" s="714"/>
      <c r="J224" s="715"/>
      <c r="K224" s="716">
        <f t="shared" si="22"/>
        <v>0</v>
      </c>
    </row>
    <row r="225" spans="1:11" s="722" customFormat="1" ht="39" hidden="1">
      <c r="A225" s="717"/>
      <c r="B225" s="718" t="s">
        <v>39</v>
      </c>
      <c r="C225" s="719"/>
      <c r="D225" s="720"/>
      <c r="E225" s="721"/>
      <c r="F225" s="721"/>
      <c r="G225" s="721"/>
      <c r="H225" s="713">
        <f t="shared" si="20"/>
        <v>0</v>
      </c>
      <c r="I225" s="714"/>
      <c r="J225" s="715"/>
      <c r="K225" s="716">
        <f t="shared" si="22"/>
        <v>0</v>
      </c>
    </row>
    <row r="226" spans="1:11" s="722" customFormat="1" ht="19.5" hidden="1">
      <c r="A226" s="717"/>
      <c r="B226" s="718" t="s">
        <v>40</v>
      </c>
      <c r="C226" s="719"/>
      <c r="D226" s="720"/>
      <c r="E226" s="721"/>
      <c r="F226" s="721"/>
      <c r="G226" s="721"/>
      <c r="H226" s="713">
        <f t="shared" si="20"/>
        <v>0</v>
      </c>
      <c r="I226" s="714"/>
      <c r="J226" s="715"/>
      <c r="K226" s="716">
        <f t="shared" si="22"/>
        <v>0</v>
      </c>
    </row>
    <row r="227" spans="1:11" s="722" customFormat="1" ht="19.5" hidden="1">
      <c r="A227" s="717"/>
      <c r="B227" s="718" t="s">
        <v>41</v>
      </c>
      <c r="C227" s="719"/>
      <c r="D227" s="720"/>
      <c r="E227" s="721"/>
      <c r="F227" s="721"/>
      <c r="G227" s="721"/>
      <c r="H227" s="713">
        <f t="shared" si="20"/>
        <v>0</v>
      </c>
      <c r="I227" s="714"/>
      <c r="J227" s="715"/>
      <c r="K227" s="716">
        <f t="shared" si="22"/>
        <v>0</v>
      </c>
    </row>
    <row r="228" spans="1:11" s="722" customFormat="1" ht="17.25" customHeight="1" hidden="1">
      <c r="A228" s="717"/>
      <c r="B228" s="718" t="s">
        <v>42</v>
      </c>
      <c r="C228" s="719"/>
      <c r="D228" s="720"/>
      <c r="E228" s="721"/>
      <c r="F228" s="721"/>
      <c r="G228" s="721"/>
      <c r="H228" s="713">
        <f t="shared" si="20"/>
        <v>0</v>
      </c>
      <c r="I228" s="714"/>
      <c r="J228" s="715"/>
      <c r="K228" s="716">
        <f t="shared" si="22"/>
        <v>0</v>
      </c>
    </row>
    <row r="229" spans="1:11" s="722" customFormat="1" ht="19.5" hidden="1">
      <c r="A229" s="717"/>
      <c r="B229" s="718" t="s">
        <v>43</v>
      </c>
      <c r="C229" s="719"/>
      <c r="D229" s="720"/>
      <c r="E229" s="721"/>
      <c r="F229" s="721"/>
      <c r="G229" s="721"/>
      <c r="H229" s="713">
        <f t="shared" si="20"/>
        <v>0</v>
      </c>
      <c r="I229" s="714"/>
      <c r="J229" s="715"/>
      <c r="K229" s="716">
        <f t="shared" si="22"/>
        <v>0</v>
      </c>
    </row>
    <row r="230" spans="1:11" s="722" customFormat="1" ht="18.75" customHeight="1" hidden="1">
      <c r="A230" s="717"/>
      <c r="B230" s="718" t="s">
        <v>44</v>
      </c>
      <c r="C230" s="719"/>
      <c r="D230" s="720"/>
      <c r="E230" s="721"/>
      <c r="F230" s="721"/>
      <c r="G230" s="721"/>
      <c r="H230" s="713">
        <f t="shared" si="20"/>
        <v>0</v>
      </c>
      <c r="I230" s="714"/>
      <c r="J230" s="715"/>
      <c r="K230" s="716">
        <f t="shared" si="22"/>
        <v>0</v>
      </c>
    </row>
    <row r="231" spans="1:11" s="722" customFormat="1" ht="19.5" hidden="1">
      <c r="A231" s="717"/>
      <c r="B231" s="718" t="s">
        <v>45</v>
      </c>
      <c r="C231" s="719"/>
      <c r="D231" s="720"/>
      <c r="E231" s="721"/>
      <c r="F231" s="721"/>
      <c r="G231" s="721"/>
      <c r="H231" s="713">
        <f t="shared" si="20"/>
        <v>0</v>
      </c>
      <c r="I231" s="714"/>
      <c r="J231" s="715"/>
      <c r="K231" s="716">
        <f t="shared" si="22"/>
        <v>0</v>
      </c>
    </row>
    <row r="232" spans="1:11" s="722" customFormat="1" ht="39" hidden="1">
      <c r="A232" s="717"/>
      <c r="B232" s="718" t="s">
        <v>0</v>
      </c>
      <c r="C232" s="719"/>
      <c r="D232" s="720"/>
      <c r="E232" s="721"/>
      <c r="F232" s="721"/>
      <c r="G232" s="721"/>
      <c r="H232" s="713">
        <f t="shared" si="20"/>
        <v>0</v>
      </c>
      <c r="I232" s="714"/>
      <c r="J232" s="715"/>
      <c r="K232" s="716">
        <f t="shared" si="22"/>
        <v>0</v>
      </c>
    </row>
    <row r="233" spans="1:11" s="722" customFormat="1" ht="58.5" hidden="1">
      <c r="A233" s="717"/>
      <c r="B233" s="718" t="s">
        <v>58</v>
      </c>
      <c r="C233" s="719"/>
      <c r="D233" s="720"/>
      <c r="E233" s="721"/>
      <c r="F233" s="721"/>
      <c r="G233" s="721"/>
      <c r="H233" s="713">
        <f t="shared" si="20"/>
        <v>0</v>
      </c>
      <c r="I233" s="714"/>
      <c r="J233" s="715"/>
      <c r="K233" s="716">
        <f t="shared" si="22"/>
        <v>0</v>
      </c>
    </row>
    <row r="234" spans="1:11" s="722" customFormat="1" ht="39" hidden="1">
      <c r="A234" s="717"/>
      <c r="B234" s="718" t="s">
        <v>54</v>
      </c>
      <c r="C234" s="719"/>
      <c r="D234" s="720"/>
      <c r="E234" s="721"/>
      <c r="F234" s="721"/>
      <c r="G234" s="721"/>
      <c r="H234" s="713">
        <f t="shared" si="20"/>
        <v>0</v>
      </c>
      <c r="I234" s="714"/>
      <c r="J234" s="715"/>
      <c r="K234" s="716">
        <f t="shared" si="22"/>
        <v>0</v>
      </c>
    </row>
    <row r="235" spans="1:11" s="722" customFormat="1" ht="19.5" hidden="1">
      <c r="A235" s="717"/>
      <c r="B235" s="718" t="s">
        <v>46</v>
      </c>
      <c r="C235" s="719"/>
      <c r="D235" s="720"/>
      <c r="E235" s="721"/>
      <c r="F235" s="721"/>
      <c r="G235" s="721"/>
      <c r="H235" s="713">
        <f t="shared" si="20"/>
        <v>0</v>
      </c>
      <c r="I235" s="714"/>
      <c r="J235" s="715"/>
      <c r="K235" s="716">
        <f t="shared" si="22"/>
        <v>0</v>
      </c>
    </row>
    <row r="236" spans="1:11" s="722" customFormat="1" ht="19.5" hidden="1">
      <c r="A236" s="717"/>
      <c r="B236" s="718" t="s">
        <v>47</v>
      </c>
      <c r="C236" s="719"/>
      <c r="D236" s="720"/>
      <c r="E236" s="721"/>
      <c r="F236" s="721"/>
      <c r="G236" s="721"/>
      <c r="H236" s="713">
        <f t="shared" si="20"/>
        <v>0</v>
      </c>
      <c r="I236" s="714"/>
      <c r="J236" s="715"/>
      <c r="K236" s="716">
        <f t="shared" si="22"/>
        <v>0</v>
      </c>
    </row>
    <row r="237" spans="1:11" s="710" customFormat="1" ht="19.5">
      <c r="A237" s="703">
        <v>602300</v>
      </c>
      <c r="B237" s="711" t="s">
        <v>33</v>
      </c>
      <c r="C237" s="712">
        <v>2400.7</v>
      </c>
      <c r="D237" s="695"/>
      <c r="E237" s="696"/>
      <c r="F237" s="696"/>
      <c r="G237" s="696"/>
      <c r="H237" s="713">
        <f t="shared" si="20"/>
        <v>0</v>
      </c>
      <c r="I237" s="714"/>
      <c r="J237" s="715"/>
      <c r="K237" s="716">
        <f t="shared" si="22"/>
        <v>-2400.7</v>
      </c>
    </row>
    <row r="238" spans="1:11" s="710" customFormat="1" ht="58.5" customHeight="1" thickBot="1">
      <c r="A238" s="723">
        <v>602400</v>
      </c>
      <c r="B238" s="724" t="s">
        <v>20</v>
      </c>
      <c r="C238" s="712">
        <v>-1789.3</v>
      </c>
      <c r="D238" s="695"/>
      <c r="E238" s="696">
        <v>-14603.5</v>
      </c>
      <c r="F238" s="696"/>
      <c r="G238" s="696">
        <v>-3004.1</v>
      </c>
      <c r="H238" s="725">
        <f t="shared" si="20"/>
        <v>-3004.1</v>
      </c>
      <c r="I238" s="726">
        <f t="shared" si="21"/>
        <v>0.20571095970144143</v>
      </c>
      <c r="J238" s="727"/>
      <c r="K238" s="728">
        <f t="shared" si="22"/>
        <v>-1214.8</v>
      </c>
    </row>
    <row r="239" spans="1:11" s="630" customFormat="1" ht="0.75" customHeight="1" thickBot="1">
      <c r="A239" s="729">
        <v>603000</v>
      </c>
      <c r="B239" s="730" t="s">
        <v>28</v>
      </c>
      <c r="C239" s="731">
        <v>0</v>
      </c>
      <c r="D239" s="697"/>
      <c r="E239" s="698"/>
      <c r="F239" s="698"/>
      <c r="G239" s="699"/>
      <c r="H239" s="732">
        <f t="shared" si="20"/>
        <v>0</v>
      </c>
      <c r="I239" s="733" t="e">
        <f t="shared" si="21"/>
        <v>#DIV/0!</v>
      </c>
      <c r="J239" s="734"/>
      <c r="K239" s="735">
        <f t="shared" si="22"/>
        <v>0</v>
      </c>
    </row>
    <row r="240" spans="1:11" s="630" customFormat="1" ht="37.5" customHeight="1" thickBot="1">
      <c r="A240" s="751" t="s">
        <v>394</v>
      </c>
      <c r="B240" s="752"/>
      <c r="C240" s="702">
        <f>+C211+C239</f>
        <v>-10378.5</v>
      </c>
      <c r="D240" s="700"/>
      <c r="E240" s="701">
        <f>+E211+E239</f>
        <v>3102.5</v>
      </c>
      <c r="F240" s="702"/>
      <c r="G240" s="700">
        <f>+G211+G239</f>
        <v>-8394.9</v>
      </c>
      <c r="H240" s="736">
        <f t="shared" si="20"/>
        <v>-8394.9</v>
      </c>
      <c r="I240" s="737">
        <f t="shared" si="21"/>
        <v>-2.7058501208702657</v>
      </c>
      <c r="J240" s="738"/>
      <c r="K240" s="739">
        <f t="shared" si="22"/>
        <v>1983.6000000000004</v>
      </c>
    </row>
    <row r="241" spans="1:11" s="96" customFormat="1" ht="18.75">
      <c r="A241" s="3"/>
      <c r="B241" s="3"/>
      <c r="C241" s="214"/>
      <c r="D241" s="214"/>
      <c r="E241" s="215"/>
      <c r="F241" s="215"/>
      <c r="G241" s="216"/>
      <c r="H241" s="217"/>
      <c r="I241" s="218"/>
      <c r="J241" s="219"/>
      <c r="K241" s="220"/>
    </row>
    <row r="242" spans="1:11" s="96" customFormat="1" ht="18.75">
      <c r="A242" s="3"/>
      <c r="B242" s="3"/>
      <c r="C242" s="4"/>
      <c r="D242" s="4"/>
      <c r="E242" s="6"/>
      <c r="F242" s="6"/>
      <c r="G242" s="221"/>
      <c r="H242" s="222"/>
      <c r="I242" s="219"/>
      <c r="J242" s="219"/>
      <c r="K242" s="220"/>
    </row>
    <row r="243" spans="1:11" s="96" customFormat="1" ht="35.25" customHeight="1">
      <c r="A243" s="3"/>
      <c r="B243" s="223"/>
      <c r="C243" s="4"/>
      <c r="D243" s="4"/>
      <c r="E243" s="3"/>
      <c r="F243" s="3"/>
      <c r="G243" s="224"/>
      <c r="H243" s="225"/>
      <c r="I243" s="219"/>
      <c r="J243" s="219"/>
      <c r="K243" s="220"/>
    </row>
    <row r="244" spans="1:11" s="96" customFormat="1" ht="18.75">
      <c r="A244" s="3"/>
      <c r="B244" s="3"/>
      <c r="C244" s="4"/>
      <c r="D244" s="4"/>
      <c r="E244" s="6"/>
      <c r="F244" s="6"/>
      <c r="G244" s="221"/>
      <c r="H244" s="222"/>
      <c r="I244" s="219"/>
      <c r="J244" s="219"/>
      <c r="K244" s="220"/>
    </row>
    <row r="245" spans="1:11" s="96" customFormat="1" ht="18.75">
      <c r="A245" s="3"/>
      <c r="B245" s="3"/>
      <c r="C245" s="4"/>
      <c r="D245" s="4"/>
      <c r="E245" s="6"/>
      <c r="F245" s="6"/>
      <c r="G245" s="221"/>
      <c r="H245" s="222"/>
      <c r="I245" s="219"/>
      <c r="J245" s="219"/>
      <c r="K245" s="220"/>
    </row>
    <row r="246" spans="1:11" s="96" customFormat="1" ht="18.75">
      <c r="A246" s="3"/>
      <c r="B246" s="3"/>
      <c r="C246" s="4"/>
      <c r="D246" s="4"/>
      <c r="E246" s="6"/>
      <c r="F246" s="6"/>
      <c r="G246" s="221"/>
      <c r="H246" s="222"/>
      <c r="I246" s="219"/>
      <c r="J246" s="219"/>
      <c r="K246" s="220"/>
    </row>
    <row r="247" spans="1:11" s="96" customFormat="1" ht="18.75">
      <c r="A247" s="3"/>
      <c r="B247" s="3"/>
      <c r="C247" s="4"/>
      <c r="D247" s="4"/>
      <c r="E247" s="6"/>
      <c r="F247" s="6"/>
      <c r="G247" s="221"/>
      <c r="H247" s="222"/>
      <c r="I247" s="219"/>
      <c r="J247" s="219"/>
      <c r="K247" s="220"/>
    </row>
    <row r="248" spans="1:11" s="96" customFormat="1" ht="18.75">
      <c r="A248" s="3"/>
      <c r="B248" s="3"/>
      <c r="C248" s="4"/>
      <c r="D248" s="4"/>
      <c r="E248" s="6"/>
      <c r="F248" s="6"/>
      <c r="G248" s="221"/>
      <c r="H248" s="222"/>
      <c r="I248" s="219"/>
      <c r="J248" s="219"/>
      <c r="K248" s="220"/>
    </row>
    <row r="249" spans="1:11" s="96" customFormat="1" ht="18.75">
      <c r="A249" s="3"/>
      <c r="B249" s="3"/>
      <c r="C249" s="4"/>
      <c r="D249" s="4"/>
      <c r="E249" s="6"/>
      <c r="F249" s="6"/>
      <c r="G249" s="221"/>
      <c r="H249" s="222"/>
      <c r="I249" s="219"/>
      <c r="J249" s="219"/>
      <c r="K249" s="220"/>
    </row>
    <row r="250" spans="3:11" s="3" customFormat="1" ht="18.75">
      <c r="C250" s="4"/>
      <c r="D250" s="4"/>
      <c r="E250" s="6"/>
      <c r="F250" s="6"/>
      <c r="G250" s="221"/>
      <c r="H250" s="222"/>
      <c r="I250" s="219"/>
      <c r="J250" s="219"/>
      <c r="K250" s="220"/>
    </row>
    <row r="251" spans="3:11" s="3" customFormat="1" ht="18.75">
      <c r="C251" s="4"/>
      <c r="D251" s="4"/>
      <c r="E251" s="6"/>
      <c r="F251" s="6"/>
      <c r="G251" s="221"/>
      <c r="H251" s="222"/>
      <c r="I251" s="219"/>
      <c r="J251" s="219"/>
      <c r="K251" s="220"/>
    </row>
    <row r="252" spans="3:11" s="3" customFormat="1" ht="18.75">
      <c r="C252" s="4"/>
      <c r="D252" s="4"/>
      <c r="E252" s="6"/>
      <c r="F252" s="6"/>
      <c r="G252" s="221"/>
      <c r="H252" s="222"/>
      <c r="I252" s="219"/>
      <c r="J252" s="219"/>
      <c r="K252" s="220"/>
    </row>
    <row r="253" spans="3:11" s="3" customFormat="1" ht="18.75">
      <c r="C253" s="4"/>
      <c r="D253" s="4"/>
      <c r="E253" s="6"/>
      <c r="F253" s="6"/>
      <c r="G253" s="221"/>
      <c r="H253" s="222"/>
      <c r="I253" s="219"/>
      <c r="J253" s="219"/>
      <c r="K253" s="220"/>
    </row>
    <row r="254" spans="3:11" s="3" customFormat="1" ht="18.75">
      <c r="C254" s="4"/>
      <c r="D254" s="4"/>
      <c r="E254" s="6"/>
      <c r="F254" s="6"/>
      <c r="G254" s="221"/>
      <c r="H254" s="222"/>
      <c r="I254" s="219"/>
      <c r="J254" s="219"/>
      <c r="K254" s="220"/>
    </row>
    <row r="255" spans="3:11" s="3" customFormat="1" ht="18.75">
      <c r="C255" s="4"/>
      <c r="D255" s="4"/>
      <c r="E255" s="6"/>
      <c r="F255" s="6"/>
      <c r="G255" s="221"/>
      <c r="H255" s="222"/>
      <c r="I255" s="219"/>
      <c r="J255" s="219"/>
      <c r="K255" s="220"/>
    </row>
    <row r="256" spans="3:11" s="3" customFormat="1" ht="18.75">
      <c r="C256" s="4"/>
      <c r="D256" s="4"/>
      <c r="E256" s="6"/>
      <c r="F256" s="6"/>
      <c r="G256" s="221"/>
      <c r="H256" s="222"/>
      <c r="I256" s="219"/>
      <c r="J256" s="219"/>
      <c r="K256" s="220"/>
    </row>
    <row r="257" spans="3:11" s="3" customFormat="1" ht="18.75">
      <c r="C257" s="4"/>
      <c r="D257" s="4"/>
      <c r="E257" s="6"/>
      <c r="F257" s="6"/>
      <c r="G257" s="221"/>
      <c r="H257" s="222"/>
      <c r="I257" s="219"/>
      <c r="J257" s="219"/>
      <c r="K257" s="220"/>
    </row>
    <row r="258" spans="3:11" s="3" customFormat="1" ht="18.75">
      <c r="C258" s="4"/>
      <c r="D258" s="4"/>
      <c r="E258" s="6"/>
      <c r="F258" s="6"/>
      <c r="G258" s="221"/>
      <c r="H258" s="222"/>
      <c r="I258" s="219"/>
      <c r="J258" s="219"/>
      <c r="K258" s="220"/>
    </row>
    <row r="259" spans="3:11" s="3" customFormat="1" ht="18.75">
      <c r="C259" s="4"/>
      <c r="D259" s="4"/>
      <c r="E259" s="6"/>
      <c r="F259" s="6"/>
      <c r="G259" s="221"/>
      <c r="H259" s="222"/>
      <c r="I259" s="219"/>
      <c r="J259" s="219"/>
      <c r="K259" s="220"/>
    </row>
    <row r="260" spans="3:11" s="3" customFormat="1" ht="18.75">
      <c r="C260" s="85"/>
      <c r="D260" s="85"/>
      <c r="E260" s="93"/>
      <c r="F260" s="93"/>
      <c r="G260" s="94"/>
      <c r="H260" s="95"/>
      <c r="I260" s="91"/>
      <c r="J260" s="91"/>
      <c r="K260" s="92"/>
    </row>
    <row r="261" spans="3:11" s="3" customFormat="1" ht="18.75">
      <c r="C261" s="85"/>
      <c r="D261" s="85"/>
      <c r="E261" s="93"/>
      <c r="F261" s="93"/>
      <c r="G261" s="94"/>
      <c r="H261" s="95"/>
      <c r="I261" s="91"/>
      <c r="J261" s="91"/>
      <c r="K261" s="92"/>
    </row>
    <row r="262" spans="3:11" s="3" customFormat="1" ht="18.75">
      <c r="C262" s="85"/>
      <c r="D262" s="85"/>
      <c r="E262" s="93"/>
      <c r="F262" s="93"/>
      <c r="G262" s="94"/>
      <c r="H262" s="95"/>
      <c r="I262" s="91"/>
      <c r="J262" s="91"/>
      <c r="K262" s="92"/>
    </row>
    <row r="263" spans="3:11" s="3" customFormat="1" ht="18.75">
      <c r="C263" s="85"/>
      <c r="D263" s="85"/>
      <c r="E263" s="93"/>
      <c r="F263" s="93"/>
      <c r="G263" s="94"/>
      <c r="H263" s="95"/>
      <c r="I263" s="91"/>
      <c r="J263" s="91"/>
      <c r="K263" s="92"/>
    </row>
    <row r="264" spans="3:11" s="3" customFormat="1" ht="18.75">
      <c r="C264" s="85"/>
      <c r="D264" s="85"/>
      <c r="E264" s="93"/>
      <c r="F264" s="93"/>
      <c r="G264" s="94"/>
      <c r="H264" s="95"/>
      <c r="I264" s="91"/>
      <c r="J264" s="91"/>
      <c r="K264" s="92"/>
    </row>
    <row r="265" spans="3:11" s="3" customFormat="1" ht="18.75">
      <c r="C265" s="85"/>
      <c r="D265" s="85"/>
      <c r="E265" s="93"/>
      <c r="F265" s="93"/>
      <c r="G265" s="94"/>
      <c r="H265" s="95"/>
      <c r="I265" s="91"/>
      <c r="J265" s="91"/>
      <c r="K265" s="92"/>
    </row>
    <row r="266" spans="3:11" s="3" customFormat="1" ht="18.75">
      <c r="C266" s="85"/>
      <c r="D266" s="85"/>
      <c r="E266" s="93"/>
      <c r="F266" s="93"/>
      <c r="G266" s="94"/>
      <c r="H266" s="95"/>
      <c r="I266" s="91"/>
      <c r="J266" s="91"/>
      <c r="K266" s="92"/>
    </row>
    <row r="267" spans="3:11" s="3" customFormat="1" ht="18.75">
      <c r="C267" s="85"/>
      <c r="D267" s="85"/>
      <c r="E267" s="93"/>
      <c r="F267" s="93"/>
      <c r="G267" s="94"/>
      <c r="H267" s="95"/>
      <c r="I267" s="91"/>
      <c r="J267" s="91"/>
      <c r="K267" s="92"/>
    </row>
  </sheetData>
  <sheetProtection/>
  <mergeCells count="15">
    <mergeCell ref="C4:C5"/>
    <mergeCell ref="D4:D5"/>
    <mergeCell ref="A2:K2"/>
    <mergeCell ref="E4:E5"/>
    <mergeCell ref="F4:F5"/>
    <mergeCell ref="G4:G5"/>
    <mergeCell ref="A208:K208"/>
    <mergeCell ref="H4:H5"/>
    <mergeCell ref="A7:K7"/>
    <mergeCell ref="A240:B240"/>
    <mergeCell ref="H1:K1"/>
    <mergeCell ref="A210:K210"/>
    <mergeCell ref="I4:J4"/>
    <mergeCell ref="A4:A5"/>
    <mergeCell ref="B4:B5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47" r:id="rId1"/>
  <headerFooter alignWithMargins="0">
    <oddFooter>&amp;C&amp;P</oddFooter>
  </headerFooter>
  <rowBreaks count="8" manualBreakCount="8">
    <brk id="22" max="10" man="1"/>
    <brk id="43" max="10" man="1"/>
    <brk id="67" max="10" man="1"/>
    <brk id="101" max="10" man="1"/>
    <brk id="125" max="10" man="1"/>
    <brk id="146" max="10" man="1"/>
    <brk id="166" max="10" man="1"/>
    <brk id="20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4"/>
  <sheetViews>
    <sheetView showZeros="0" view="pageBreakPreview" zoomScale="75" zoomScaleNormal="75" zoomScaleSheetLayoutView="75" zoomScalePageLayoutView="0" workbookViewId="0" topLeftCell="A1">
      <selection activeCell="B113" sqref="B113"/>
    </sheetView>
  </sheetViews>
  <sheetFormatPr defaultColWidth="9.00390625" defaultRowHeight="12.75"/>
  <cols>
    <col min="1" max="1" width="13.625" style="3" customWidth="1"/>
    <col min="2" max="2" width="99.375" style="3" customWidth="1"/>
    <col min="3" max="3" width="15.875" style="3" customWidth="1"/>
    <col min="4" max="4" width="16.375" style="3" customWidth="1"/>
    <col min="5" max="5" width="14.75390625" style="6" customWidth="1"/>
    <col min="6" max="6" width="11.125" style="3" customWidth="1"/>
    <col min="7" max="7" width="14.00390625" style="3" customWidth="1"/>
    <col min="8" max="8" width="6.625" style="3" customWidth="1"/>
    <col min="9" max="9" width="5.25390625" style="3" customWidth="1"/>
    <col min="10" max="16384" width="9.125" style="3" customWidth="1"/>
  </cols>
  <sheetData>
    <row r="1" spans="1:9" ht="55.5" customHeight="1" thickBot="1">
      <c r="A1" s="763" t="s">
        <v>408</v>
      </c>
      <c r="B1" s="764"/>
      <c r="C1" s="764"/>
      <c r="D1" s="764"/>
      <c r="E1" s="764"/>
      <c r="F1" s="764"/>
      <c r="G1" s="764"/>
      <c r="H1" s="193"/>
      <c r="I1" s="193"/>
    </row>
    <row r="2" spans="1:7" s="5" customFormat="1" ht="107.25" customHeight="1" thickBot="1">
      <c r="A2" s="183" t="s">
        <v>1</v>
      </c>
      <c r="B2" s="181" t="s">
        <v>2</v>
      </c>
      <c r="C2" s="182" t="s">
        <v>406</v>
      </c>
      <c r="D2" s="340" t="s">
        <v>313</v>
      </c>
      <c r="E2" s="182" t="s">
        <v>403</v>
      </c>
      <c r="F2" s="181" t="s">
        <v>48</v>
      </c>
      <c r="G2" s="183" t="s">
        <v>382</v>
      </c>
    </row>
    <row r="3" spans="1:7" s="5" customFormat="1" ht="21" customHeight="1" thickBot="1">
      <c r="A3" s="780" t="s">
        <v>18</v>
      </c>
      <c r="B3" s="781"/>
      <c r="C3" s="781"/>
      <c r="D3" s="781"/>
      <c r="E3" s="781"/>
      <c r="F3" s="781"/>
      <c r="G3" s="782"/>
    </row>
    <row r="4" spans="1:7" s="238" customFormat="1" ht="24" customHeight="1" thickBot="1">
      <c r="A4" s="235">
        <v>10000000</v>
      </c>
      <c r="B4" s="236" t="s">
        <v>3</v>
      </c>
      <c r="C4" s="186">
        <f aca="true" t="shared" si="0" ref="C4:E5">C5</f>
        <v>40.46</v>
      </c>
      <c r="D4" s="275">
        <f t="shared" si="0"/>
        <v>51</v>
      </c>
      <c r="E4" s="188">
        <f t="shared" si="0"/>
        <v>40.419</v>
      </c>
      <c r="F4" s="187">
        <f aca="true" t="shared" si="1" ref="F4:F26">IF(D4=0,"",$E4/D4*100)</f>
        <v>79.25294117647059</v>
      </c>
      <c r="G4" s="237">
        <f>E4-C4</f>
        <v>-0.04100000000000392</v>
      </c>
    </row>
    <row r="5" spans="1:7" s="240" customFormat="1" ht="23.25" customHeight="1" thickBot="1">
      <c r="A5" s="58">
        <v>19000000</v>
      </c>
      <c r="B5" s="239" t="s">
        <v>57</v>
      </c>
      <c r="C5" s="186">
        <f t="shared" si="0"/>
        <v>40.46</v>
      </c>
      <c r="D5" s="275">
        <f t="shared" si="0"/>
        <v>51</v>
      </c>
      <c r="E5" s="190">
        <f t="shared" si="0"/>
        <v>40.419</v>
      </c>
      <c r="F5" s="189">
        <f t="shared" si="1"/>
        <v>79.25294117647059</v>
      </c>
      <c r="G5" s="237">
        <f aca="true" t="shared" si="2" ref="G5:G82">E5-C5</f>
        <v>-0.04100000000000392</v>
      </c>
    </row>
    <row r="6" spans="1:7" s="240" customFormat="1" ht="20.25" customHeight="1">
      <c r="A6" s="57">
        <v>19010000</v>
      </c>
      <c r="B6" s="48" t="s">
        <v>19</v>
      </c>
      <c r="C6" s="185">
        <f>C7+C8+C9</f>
        <v>40.46</v>
      </c>
      <c r="D6" s="185">
        <f>D7+D8+D9</f>
        <v>51</v>
      </c>
      <c r="E6" s="185">
        <f>E7+E8+E9</f>
        <v>40.419</v>
      </c>
      <c r="F6" s="341">
        <f t="shared" si="1"/>
        <v>79.25294117647059</v>
      </c>
      <c r="G6" s="241">
        <f t="shared" si="2"/>
        <v>-0.04100000000000392</v>
      </c>
    </row>
    <row r="7" spans="1:7" s="240" customFormat="1" ht="39" customHeight="1">
      <c r="A7" s="21" t="s">
        <v>98</v>
      </c>
      <c r="B7" s="15" t="s">
        <v>73</v>
      </c>
      <c r="C7" s="276">
        <v>23.97</v>
      </c>
      <c r="D7" s="8">
        <v>28.1</v>
      </c>
      <c r="E7" s="9">
        <v>25.848</v>
      </c>
      <c r="F7" s="233">
        <f t="shared" si="1"/>
        <v>91.98576512455516</v>
      </c>
      <c r="G7" s="242">
        <f t="shared" si="2"/>
        <v>1.8780000000000001</v>
      </c>
    </row>
    <row r="8" spans="1:7" s="27" customFormat="1" ht="37.5" customHeight="1">
      <c r="A8" s="21" t="s">
        <v>99</v>
      </c>
      <c r="B8" s="15" t="s">
        <v>74</v>
      </c>
      <c r="C8" s="276">
        <v>1.942</v>
      </c>
      <c r="D8" s="8">
        <v>2.6</v>
      </c>
      <c r="E8" s="9">
        <v>3.4</v>
      </c>
      <c r="F8" s="233">
        <f t="shared" si="1"/>
        <v>130.76923076923077</v>
      </c>
      <c r="G8" s="242">
        <f t="shared" si="2"/>
        <v>1.458</v>
      </c>
    </row>
    <row r="9" spans="1:7" s="7" customFormat="1" ht="58.5" customHeight="1" thickBot="1">
      <c r="A9" s="45" t="s">
        <v>100</v>
      </c>
      <c r="B9" s="22" t="s">
        <v>75</v>
      </c>
      <c r="C9" s="277">
        <v>14.548</v>
      </c>
      <c r="D9" s="10">
        <v>20.3</v>
      </c>
      <c r="E9" s="83">
        <v>11.171</v>
      </c>
      <c r="F9" s="234">
        <f t="shared" si="1"/>
        <v>55.029556650246306</v>
      </c>
      <c r="G9" s="274">
        <f t="shared" si="2"/>
        <v>-3.3770000000000007</v>
      </c>
    </row>
    <row r="10" spans="1:7" s="35" customFormat="1" ht="21" thickBot="1">
      <c r="A10" s="33">
        <v>20000000</v>
      </c>
      <c r="B10" s="243" t="s">
        <v>6</v>
      </c>
      <c r="C10" s="278">
        <f>C11+C14</f>
        <v>1931.325</v>
      </c>
      <c r="D10" s="278">
        <f>D11+D14</f>
        <v>1548.5</v>
      </c>
      <c r="E10" s="279">
        <f>E11+E14</f>
        <v>6144.714</v>
      </c>
      <c r="F10" s="280">
        <f t="shared" si="1"/>
        <v>396.81717791411046</v>
      </c>
      <c r="G10" s="237">
        <f t="shared" si="2"/>
        <v>4213.389</v>
      </c>
    </row>
    <row r="11" spans="1:7" s="7" customFormat="1" ht="21" thickBot="1">
      <c r="A11" s="245">
        <v>24000000</v>
      </c>
      <c r="B11" s="246" t="s">
        <v>80</v>
      </c>
      <c r="C11" s="281">
        <f>C12+C13</f>
        <v>19.297</v>
      </c>
      <c r="D11" s="281">
        <f>D12+D13</f>
        <v>5</v>
      </c>
      <c r="E11" s="281">
        <f>E12+E13</f>
        <v>3.3</v>
      </c>
      <c r="F11" s="282">
        <f t="shared" si="1"/>
        <v>65.99999999999999</v>
      </c>
      <c r="G11" s="237">
        <f t="shared" si="2"/>
        <v>-15.997</v>
      </c>
    </row>
    <row r="12" spans="1:7" s="7" customFormat="1" ht="57" customHeight="1">
      <c r="A12" s="247">
        <v>24062100</v>
      </c>
      <c r="B12" s="248" t="s">
        <v>115</v>
      </c>
      <c r="C12" s="283">
        <v>19.297</v>
      </c>
      <c r="D12" s="284">
        <v>5</v>
      </c>
      <c r="E12" s="284">
        <v>3.3</v>
      </c>
      <c r="F12" s="285">
        <f t="shared" si="1"/>
        <v>65.99999999999999</v>
      </c>
      <c r="G12" s="241">
        <f t="shared" si="2"/>
        <v>-15.997</v>
      </c>
    </row>
    <row r="13" spans="1:7" s="7" customFormat="1" ht="40.5" customHeight="1" hidden="1">
      <c r="A13" s="249">
        <v>24170000</v>
      </c>
      <c r="B13" s="250" t="s">
        <v>160</v>
      </c>
      <c r="C13" s="286"/>
      <c r="D13" s="287">
        <v>0</v>
      </c>
      <c r="E13" s="287">
        <v>0</v>
      </c>
      <c r="F13" s="288">
        <f t="shared" si="1"/>
      </c>
      <c r="G13" s="251">
        <f t="shared" si="2"/>
        <v>0</v>
      </c>
    </row>
    <row r="14" spans="1:7" s="7" customFormat="1" ht="20.25" customHeight="1" thickBot="1">
      <c r="A14" s="252">
        <v>25000000</v>
      </c>
      <c r="B14" s="253" t="s">
        <v>10</v>
      </c>
      <c r="C14" s="289">
        <v>1912.028</v>
      </c>
      <c r="D14" s="290">
        <v>1543.5</v>
      </c>
      <c r="E14" s="290">
        <v>6141.414</v>
      </c>
      <c r="F14" s="288">
        <f>IF(D14=0,"",$E14/D14*100)</f>
        <v>397.888824101069</v>
      </c>
      <c r="G14" s="251">
        <f t="shared" si="2"/>
        <v>4229.3859999999995</v>
      </c>
    </row>
    <row r="15" spans="1:7" s="7" customFormat="1" ht="21" hidden="1" thickBot="1">
      <c r="A15" s="254">
        <v>30000000</v>
      </c>
      <c r="B15" s="255" t="s">
        <v>29</v>
      </c>
      <c r="C15" s="291"/>
      <c r="D15" s="292">
        <f>+D16</f>
        <v>0</v>
      </c>
      <c r="E15" s="293">
        <f>+E16</f>
        <v>0</v>
      </c>
      <c r="F15" s="288">
        <f aca="true" t="shared" si="3" ref="F15:F21">IF(D15=0,"",$E15/D15*100)</f>
      </c>
      <c r="G15" s="251">
        <f t="shared" si="2"/>
        <v>0</v>
      </c>
    </row>
    <row r="16" spans="1:7" s="27" customFormat="1" ht="25.5" customHeight="1" hidden="1" thickBot="1">
      <c r="A16" s="256">
        <v>31010000</v>
      </c>
      <c r="B16" s="257" t="s">
        <v>84</v>
      </c>
      <c r="C16" s="294"/>
      <c r="D16" s="295">
        <v>0</v>
      </c>
      <c r="E16" s="296">
        <v>0</v>
      </c>
      <c r="F16" s="288">
        <f t="shared" si="3"/>
      </c>
      <c r="G16" s="251">
        <f t="shared" si="2"/>
        <v>0</v>
      </c>
    </row>
    <row r="17" spans="1:7" s="27" customFormat="1" ht="25.5" customHeight="1" hidden="1" thickBot="1">
      <c r="A17" s="258">
        <v>40000000</v>
      </c>
      <c r="B17" s="259" t="s">
        <v>55</v>
      </c>
      <c r="C17" s="297"/>
      <c r="D17" s="298">
        <f>D18</f>
        <v>0</v>
      </c>
      <c r="E17" s="299">
        <f>E18</f>
        <v>0</v>
      </c>
      <c r="F17" s="288">
        <f t="shared" si="3"/>
      </c>
      <c r="G17" s="251">
        <f t="shared" si="2"/>
        <v>0</v>
      </c>
    </row>
    <row r="18" spans="1:7" s="27" customFormat="1" ht="25.5" customHeight="1" hidden="1">
      <c r="A18" s="260">
        <v>41030000</v>
      </c>
      <c r="B18" s="11" t="s">
        <v>9</v>
      </c>
      <c r="C18" s="300"/>
      <c r="D18" s="290">
        <f>D19+D20</f>
        <v>0</v>
      </c>
      <c r="E18" s="290">
        <f>E19</f>
        <v>0</v>
      </c>
      <c r="F18" s="288">
        <f t="shared" si="3"/>
      </c>
      <c r="G18" s="251">
        <f t="shared" si="2"/>
        <v>0</v>
      </c>
    </row>
    <row r="19" spans="1:7" s="27" customFormat="1" ht="15" customHeight="1" hidden="1">
      <c r="A19" s="261"/>
      <c r="B19" s="262"/>
      <c r="C19" s="301"/>
      <c r="D19" s="290">
        <v>0</v>
      </c>
      <c r="E19" s="290">
        <v>0</v>
      </c>
      <c r="F19" s="288">
        <f t="shared" si="3"/>
      </c>
      <c r="G19" s="251">
        <f t="shared" si="2"/>
        <v>0</v>
      </c>
    </row>
    <row r="20" spans="1:7" s="27" customFormat="1" ht="16.5" customHeight="1" hidden="1" thickBot="1">
      <c r="A20" s="263"/>
      <c r="B20" s="264"/>
      <c r="C20" s="302"/>
      <c r="D20" s="303">
        <v>0</v>
      </c>
      <c r="E20" s="304">
        <v>0</v>
      </c>
      <c r="F20" s="305">
        <f t="shared" si="3"/>
      </c>
      <c r="G20" s="244">
        <f t="shared" si="2"/>
        <v>0</v>
      </c>
    </row>
    <row r="21" spans="1:7" s="27" customFormat="1" ht="21" customHeight="1" thickBot="1">
      <c r="A21" s="58">
        <v>30000000</v>
      </c>
      <c r="B21" s="265" t="s">
        <v>29</v>
      </c>
      <c r="C21" s="306">
        <f>C22</f>
        <v>0</v>
      </c>
      <c r="D21" s="307">
        <f>D22</f>
        <v>677.226</v>
      </c>
      <c r="E21" s="308">
        <f>E22</f>
        <v>677.226</v>
      </c>
      <c r="F21" s="309">
        <f t="shared" si="3"/>
        <v>100</v>
      </c>
      <c r="G21" s="266">
        <f t="shared" si="2"/>
        <v>677.226</v>
      </c>
    </row>
    <row r="22" spans="1:7" s="27" customFormat="1" ht="38.25" customHeight="1" thickBot="1">
      <c r="A22" s="267">
        <v>31030000</v>
      </c>
      <c r="B22" s="268" t="s">
        <v>371</v>
      </c>
      <c r="C22" s="310"/>
      <c r="D22" s="303">
        <v>677.226</v>
      </c>
      <c r="E22" s="303">
        <v>677.226</v>
      </c>
      <c r="F22" s="311">
        <f>IF(D22=0,"",$E22/D22*100)</f>
        <v>100</v>
      </c>
      <c r="G22" s="269">
        <f t="shared" si="2"/>
        <v>677.226</v>
      </c>
    </row>
    <row r="23" spans="1:7" s="272" customFormat="1" ht="23.25" customHeight="1" thickBot="1">
      <c r="A23" s="270">
        <v>50000000</v>
      </c>
      <c r="B23" s="271" t="s">
        <v>195</v>
      </c>
      <c r="C23" s="312">
        <f>C24</f>
        <v>100</v>
      </c>
      <c r="D23" s="313">
        <f>D24</f>
        <v>50</v>
      </c>
      <c r="E23" s="314">
        <f>E24</f>
        <v>0</v>
      </c>
      <c r="F23" s="315">
        <f t="shared" si="1"/>
        <v>0</v>
      </c>
      <c r="G23" s="266">
        <f t="shared" si="2"/>
        <v>-100</v>
      </c>
    </row>
    <row r="24" spans="1:7" s="27" customFormat="1" ht="58.5" customHeight="1" thickBot="1">
      <c r="A24" s="256">
        <v>50000000</v>
      </c>
      <c r="B24" s="257" t="s">
        <v>407</v>
      </c>
      <c r="C24" s="294">
        <v>100</v>
      </c>
      <c r="D24" s="303">
        <v>50</v>
      </c>
      <c r="E24" s="303">
        <v>0</v>
      </c>
      <c r="F24" s="316">
        <f t="shared" si="1"/>
        <v>0</v>
      </c>
      <c r="G24" s="273">
        <f t="shared" si="2"/>
        <v>-100</v>
      </c>
    </row>
    <row r="25" spans="1:7" s="36" customFormat="1" ht="24.75" customHeight="1" thickBot="1">
      <c r="A25" s="773" t="s">
        <v>56</v>
      </c>
      <c r="B25" s="774"/>
      <c r="C25" s="317">
        <f>C4+C10+C15+C17+C23+C21</f>
        <v>2071.785</v>
      </c>
      <c r="D25" s="318">
        <f>D4+D10+D15+D17+D23+D21</f>
        <v>2326.726</v>
      </c>
      <c r="E25" s="317">
        <f>E4+E10+E15+E17+E23+E21</f>
        <v>6862.3589999999995</v>
      </c>
      <c r="F25" s="319">
        <f t="shared" si="1"/>
        <v>294.9362752640405</v>
      </c>
      <c r="G25" s="180">
        <f t="shared" si="2"/>
        <v>4790.574</v>
      </c>
    </row>
    <row r="26" spans="1:7" s="40" customFormat="1" ht="30.75" customHeight="1" thickBot="1">
      <c r="A26" s="775" t="s">
        <v>21</v>
      </c>
      <c r="B26" s="776"/>
      <c r="C26" s="322">
        <f>C25</f>
        <v>2071.785</v>
      </c>
      <c r="D26" s="320">
        <f>D25</f>
        <v>2326.726</v>
      </c>
      <c r="E26" s="321">
        <f>E25</f>
        <v>6862.3589999999995</v>
      </c>
      <c r="F26" s="184">
        <f t="shared" si="1"/>
        <v>294.9362752640405</v>
      </c>
      <c r="G26" s="180">
        <f t="shared" si="2"/>
        <v>4790.574</v>
      </c>
    </row>
    <row r="27" spans="1:8" s="203" customFormat="1" ht="18.75" thickBot="1">
      <c r="A27" s="771" t="s">
        <v>23</v>
      </c>
      <c r="B27" s="772"/>
      <c r="C27" s="772"/>
      <c r="D27" s="772"/>
      <c r="E27" s="772"/>
      <c r="F27" s="772"/>
      <c r="G27" s="752"/>
      <c r="H27" s="202"/>
    </row>
    <row r="28" spans="1:8" s="205" customFormat="1" ht="21" thickBot="1">
      <c r="A28" s="227" t="s">
        <v>137</v>
      </c>
      <c r="B28" s="226" t="s">
        <v>24</v>
      </c>
      <c r="C28" s="358">
        <f>C29</f>
        <v>62.8</v>
      </c>
      <c r="D28" s="359">
        <f>D29</f>
        <v>50</v>
      </c>
      <c r="E28" s="360">
        <f>E29</f>
        <v>22.6</v>
      </c>
      <c r="F28" s="346">
        <f aca="true" t="shared" si="4" ref="F28:F84">IF(D28=0,"",IF(($E28/D28*100)&gt;=200,"В/100",$E28/D28*100))</f>
        <v>45.2</v>
      </c>
      <c r="G28" s="347">
        <f t="shared" si="2"/>
        <v>-40.199999999999996</v>
      </c>
      <c r="H28" s="204"/>
    </row>
    <row r="29" spans="1:8" s="326" customFormat="1" ht="61.5" thickBot="1">
      <c r="A29" s="339" t="s">
        <v>196</v>
      </c>
      <c r="B29" s="324" t="s">
        <v>197</v>
      </c>
      <c r="C29" s="361">
        <v>62.8</v>
      </c>
      <c r="D29" s="362">
        <v>50</v>
      </c>
      <c r="E29" s="363">
        <v>22.6</v>
      </c>
      <c r="F29" s="348">
        <f t="shared" si="4"/>
        <v>45.2</v>
      </c>
      <c r="G29" s="349">
        <f t="shared" si="2"/>
        <v>-40.199999999999996</v>
      </c>
      <c r="H29" s="325"/>
    </row>
    <row r="30" spans="1:7" s="200" customFormat="1" ht="21" thickBot="1">
      <c r="A30" s="364" t="s">
        <v>138</v>
      </c>
      <c r="B30" s="365" t="s">
        <v>25</v>
      </c>
      <c r="C30" s="360">
        <f>C31+C32+C33+C34+C36+C38+C39+C40+C44+C37+C35+C41+C42+C43</f>
        <v>1133.1</v>
      </c>
      <c r="D30" s="359">
        <f>D31+D32+D33+D34+D36+D38+D39+D40+D44+D37+D35+D41+D42+D43</f>
        <v>3176</v>
      </c>
      <c r="E30" s="360">
        <f>E31+E32+E33+E34+E36+E38+E39+E40+E44+E37+E35+E41+E42+E43</f>
        <v>2297.7</v>
      </c>
      <c r="F30" s="366">
        <f t="shared" si="4"/>
        <v>72.34571788413098</v>
      </c>
      <c r="G30" s="367">
        <f t="shared" si="2"/>
        <v>1164.6</v>
      </c>
    </row>
    <row r="31" spans="1:7" s="329" customFormat="1" ht="20.25">
      <c r="A31" s="327" t="s">
        <v>204</v>
      </c>
      <c r="B31" s="328" t="s">
        <v>205</v>
      </c>
      <c r="C31" s="361">
        <v>182.9</v>
      </c>
      <c r="D31" s="362">
        <v>480.7</v>
      </c>
      <c r="E31" s="368">
        <v>276.9</v>
      </c>
      <c r="F31" s="350">
        <f t="shared" si="4"/>
        <v>57.60349490326606</v>
      </c>
      <c r="G31" s="351">
        <f t="shared" si="2"/>
        <v>93.99999999999997</v>
      </c>
    </row>
    <row r="32" spans="1:7" s="329" customFormat="1" ht="20.25">
      <c r="A32" s="330" t="s">
        <v>224</v>
      </c>
      <c r="B32" s="331" t="s">
        <v>225</v>
      </c>
      <c r="C32" s="369">
        <v>515.1</v>
      </c>
      <c r="D32" s="370">
        <v>2494.8</v>
      </c>
      <c r="E32" s="371">
        <v>1994.2</v>
      </c>
      <c r="F32" s="350">
        <f t="shared" si="4"/>
        <v>79.93426326759659</v>
      </c>
      <c r="G32" s="352">
        <f t="shared" si="2"/>
        <v>1479.1</v>
      </c>
    </row>
    <row r="33" spans="1:7" s="329" customFormat="1" ht="20.25" hidden="1">
      <c r="A33" s="330" t="s">
        <v>304</v>
      </c>
      <c r="B33" s="331" t="s">
        <v>225</v>
      </c>
      <c r="C33" s="369"/>
      <c r="D33" s="372"/>
      <c r="E33" s="373"/>
      <c r="F33" s="350">
        <f t="shared" si="4"/>
      </c>
      <c r="G33" s="352">
        <f t="shared" si="2"/>
        <v>0</v>
      </c>
    </row>
    <row r="34" spans="1:7" s="329" customFormat="1" ht="40.5">
      <c r="A34" s="332" t="s">
        <v>206</v>
      </c>
      <c r="B34" s="331" t="s">
        <v>207</v>
      </c>
      <c r="C34" s="369">
        <v>42.4</v>
      </c>
      <c r="D34" s="370">
        <v>12.2</v>
      </c>
      <c r="E34" s="371">
        <v>2.2</v>
      </c>
      <c r="F34" s="350">
        <f t="shared" si="4"/>
        <v>18.032786885245905</v>
      </c>
      <c r="G34" s="352">
        <f t="shared" si="2"/>
        <v>-40.199999999999996</v>
      </c>
    </row>
    <row r="35" spans="1:7" s="329" customFormat="1" ht="20.25">
      <c r="A35" s="332">
        <v>1141</v>
      </c>
      <c r="B35" s="331" t="s">
        <v>229</v>
      </c>
      <c r="C35" s="369"/>
      <c r="D35" s="370">
        <v>53.4</v>
      </c>
      <c r="E35" s="371">
        <v>23.4</v>
      </c>
      <c r="F35" s="350">
        <f t="shared" si="4"/>
        <v>43.82022471910112</v>
      </c>
      <c r="G35" s="352">
        <f t="shared" si="2"/>
        <v>23.4</v>
      </c>
    </row>
    <row r="36" spans="1:7" s="329" customFormat="1" ht="20.25">
      <c r="A36" s="332" t="s">
        <v>208</v>
      </c>
      <c r="B36" s="331" t="s">
        <v>209</v>
      </c>
      <c r="C36" s="374">
        <v>49.8</v>
      </c>
      <c r="D36" s="370">
        <v>60</v>
      </c>
      <c r="E36" s="371">
        <v>1</v>
      </c>
      <c r="F36" s="350">
        <f t="shared" si="4"/>
        <v>1.6666666666666667</v>
      </c>
      <c r="G36" s="352">
        <f t="shared" si="2"/>
        <v>-48.8</v>
      </c>
    </row>
    <row r="37" spans="1:7" s="329" customFormat="1" ht="20.25" hidden="1">
      <c r="A37" s="332">
        <v>1141</v>
      </c>
      <c r="B37" s="331" t="s">
        <v>229</v>
      </c>
      <c r="C37" s="369"/>
      <c r="D37" s="372"/>
      <c r="E37" s="375"/>
      <c r="F37" s="350">
        <f t="shared" si="4"/>
      </c>
      <c r="G37" s="352">
        <f t="shared" si="2"/>
        <v>0</v>
      </c>
    </row>
    <row r="38" spans="1:7" s="329" customFormat="1" ht="40.5" hidden="1">
      <c r="A38" s="332" t="s">
        <v>232</v>
      </c>
      <c r="B38" s="331" t="s">
        <v>233</v>
      </c>
      <c r="C38" s="369"/>
      <c r="D38" s="372"/>
      <c r="E38" s="375"/>
      <c r="F38" s="350">
        <f t="shared" si="4"/>
      </c>
      <c r="G38" s="352">
        <f t="shared" si="2"/>
        <v>0</v>
      </c>
    </row>
    <row r="39" spans="1:7" s="329" customFormat="1" ht="60.75" hidden="1">
      <c r="A39" s="332" t="s">
        <v>236</v>
      </c>
      <c r="B39" s="331" t="s">
        <v>237</v>
      </c>
      <c r="C39" s="369"/>
      <c r="D39" s="372"/>
      <c r="E39" s="375"/>
      <c r="F39" s="350">
        <f t="shared" si="4"/>
      </c>
      <c r="G39" s="352">
        <f t="shared" si="2"/>
        <v>0</v>
      </c>
    </row>
    <row r="40" spans="1:7" s="329" customFormat="1" ht="60.75" hidden="1">
      <c r="A40" s="332" t="s">
        <v>238</v>
      </c>
      <c r="B40" s="331" t="s">
        <v>239</v>
      </c>
      <c r="C40" s="369"/>
      <c r="D40" s="372"/>
      <c r="E40" s="375"/>
      <c r="F40" s="350">
        <f t="shared" si="4"/>
      </c>
      <c r="G40" s="352">
        <f t="shared" si="2"/>
        <v>0</v>
      </c>
    </row>
    <row r="41" spans="1:7" s="329" customFormat="1" ht="40.5">
      <c r="A41" s="323">
        <v>1151</v>
      </c>
      <c r="B41" s="228" t="s">
        <v>233</v>
      </c>
      <c r="C41" s="374">
        <v>25</v>
      </c>
      <c r="D41" s="372"/>
      <c r="E41" s="375"/>
      <c r="F41" s="350">
        <f t="shared" si="4"/>
      </c>
      <c r="G41" s="352">
        <f t="shared" si="2"/>
        <v>-25</v>
      </c>
    </row>
    <row r="42" spans="1:7" s="329" customFormat="1" ht="81">
      <c r="A42" s="323">
        <v>1181</v>
      </c>
      <c r="B42" s="228" t="s">
        <v>412</v>
      </c>
      <c r="C42" s="369">
        <v>31.8</v>
      </c>
      <c r="D42" s="372"/>
      <c r="E42" s="375"/>
      <c r="F42" s="350">
        <f t="shared" si="4"/>
      </c>
      <c r="G42" s="352">
        <f t="shared" si="2"/>
        <v>-31.8</v>
      </c>
    </row>
    <row r="43" spans="1:7" s="329" customFormat="1" ht="60.75">
      <c r="A43" s="323">
        <v>1182</v>
      </c>
      <c r="B43" s="228" t="s">
        <v>239</v>
      </c>
      <c r="C43" s="369">
        <v>286.1</v>
      </c>
      <c r="D43" s="372"/>
      <c r="E43" s="375"/>
      <c r="F43" s="350">
        <f t="shared" si="4"/>
      </c>
      <c r="G43" s="352">
        <f t="shared" si="2"/>
        <v>-286.1</v>
      </c>
    </row>
    <row r="44" spans="1:7" s="326" customFormat="1" ht="64.5" customHeight="1" thickBot="1">
      <c r="A44" s="323" t="s">
        <v>240</v>
      </c>
      <c r="B44" s="229" t="s">
        <v>241</v>
      </c>
      <c r="C44" s="369"/>
      <c r="D44" s="370">
        <v>74.9</v>
      </c>
      <c r="E44" s="371"/>
      <c r="F44" s="353">
        <f t="shared" si="4"/>
        <v>0</v>
      </c>
      <c r="G44" s="354">
        <f t="shared" si="2"/>
        <v>0</v>
      </c>
    </row>
    <row r="45" spans="1:7" s="200" customFormat="1" ht="21" thickBot="1">
      <c r="A45" s="364" t="s">
        <v>166</v>
      </c>
      <c r="B45" s="365" t="s">
        <v>167</v>
      </c>
      <c r="C45" s="376">
        <f>C47</f>
        <v>1000</v>
      </c>
      <c r="D45" s="377">
        <f>D46</f>
        <v>0</v>
      </c>
      <c r="E45" s="377">
        <f>E46</f>
        <v>0</v>
      </c>
      <c r="F45" s="378">
        <f>IF(D45=0,"",IF(($E45/D45*100)&gt;=200,"В/100",$E45/D45*100))</f>
      </c>
      <c r="G45" s="367">
        <f t="shared" si="2"/>
        <v>-1000</v>
      </c>
    </row>
    <row r="46" spans="1:7" s="385" customFormat="1" ht="21" hidden="1" thickBot="1">
      <c r="A46" s="379" t="s">
        <v>214</v>
      </c>
      <c r="B46" s="380" t="s">
        <v>215</v>
      </c>
      <c r="C46" s="381"/>
      <c r="D46" s="382"/>
      <c r="E46" s="382"/>
      <c r="F46" s="383">
        <f>IF(D46=0,"",IF(($E46/D46*100)&gt;=200,"В/100",$E46/D46*100))</f>
      </c>
      <c r="G46" s="384">
        <f t="shared" si="2"/>
        <v>0</v>
      </c>
    </row>
    <row r="47" spans="1:7" s="385" customFormat="1" ht="21" thickBot="1">
      <c r="A47" s="412">
        <v>2010</v>
      </c>
      <c r="B47" s="545" t="s">
        <v>215</v>
      </c>
      <c r="C47" s="386">
        <v>1000</v>
      </c>
      <c r="D47" s="387"/>
      <c r="E47" s="387"/>
      <c r="F47" s="388"/>
      <c r="G47" s="389">
        <f t="shared" si="2"/>
        <v>-1000</v>
      </c>
    </row>
    <row r="48" spans="1:8" s="391" customFormat="1" ht="21" thickBot="1">
      <c r="A48" s="364" t="s">
        <v>139</v>
      </c>
      <c r="B48" s="365" t="s">
        <v>144</v>
      </c>
      <c r="C48" s="359">
        <f>C49+C53+C52</f>
        <v>470.6</v>
      </c>
      <c r="D48" s="359">
        <f>D49+D53+D52</f>
        <v>1497.5</v>
      </c>
      <c r="E48" s="359">
        <f>E49+E53+E52</f>
        <v>1184.4</v>
      </c>
      <c r="F48" s="378">
        <f t="shared" si="4"/>
        <v>79.09181969949917</v>
      </c>
      <c r="G48" s="367">
        <f t="shared" si="2"/>
        <v>713.8000000000001</v>
      </c>
      <c r="H48" s="390"/>
    </row>
    <row r="49" spans="1:7" s="335" customFormat="1" ht="57.75" customHeight="1">
      <c r="A49" s="333" t="s">
        <v>252</v>
      </c>
      <c r="B49" s="334" t="s">
        <v>253</v>
      </c>
      <c r="C49" s="392">
        <v>443.6</v>
      </c>
      <c r="D49" s="362">
        <v>1177.7</v>
      </c>
      <c r="E49" s="368">
        <v>866.9</v>
      </c>
      <c r="F49" s="350">
        <f t="shared" si="4"/>
        <v>73.6095779909994</v>
      </c>
      <c r="G49" s="355">
        <f t="shared" si="2"/>
        <v>423.29999999999995</v>
      </c>
    </row>
    <row r="50" spans="1:7" s="335" customFormat="1" ht="21" hidden="1" thickBot="1">
      <c r="A50" s="330" t="s">
        <v>302</v>
      </c>
      <c r="B50" s="331" t="s">
        <v>303</v>
      </c>
      <c r="C50" s="369"/>
      <c r="D50" s="372"/>
      <c r="E50" s="375"/>
      <c r="F50" s="350">
        <f t="shared" si="4"/>
      </c>
      <c r="G50" s="356">
        <f t="shared" si="2"/>
        <v>0</v>
      </c>
    </row>
    <row r="51" spans="1:7" s="335" customFormat="1" ht="21" hidden="1" thickBot="1">
      <c r="A51" s="336" t="s">
        <v>222</v>
      </c>
      <c r="B51" s="229" t="s">
        <v>223</v>
      </c>
      <c r="C51" s="369"/>
      <c r="D51" s="372"/>
      <c r="E51" s="375"/>
      <c r="F51" s="348">
        <f t="shared" si="4"/>
      </c>
      <c r="G51" s="357">
        <f t="shared" si="2"/>
        <v>0</v>
      </c>
    </row>
    <row r="52" spans="1:7" s="335" customFormat="1" ht="20.25">
      <c r="A52" s="336">
        <v>3133</v>
      </c>
      <c r="B52" s="229" t="s">
        <v>303</v>
      </c>
      <c r="C52" s="374">
        <v>25</v>
      </c>
      <c r="D52" s="370"/>
      <c r="E52" s="371"/>
      <c r="F52" s="350">
        <f t="shared" si="4"/>
      </c>
      <c r="G52" s="355">
        <f t="shared" si="2"/>
        <v>-25</v>
      </c>
    </row>
    <row r="53" spans="1:7" s="337" customFormat="1" ht="21" thickBot="1">
      <c r="A53" s="336">
        <v>3210</v>
      </c>
      <c r="B53" s="229" t="s">
        <v>223</v>
      </c>
      <c r="C53" s="393">
        <v>2</v>
      </c>
      <c r="D53" s="371">
        <v>319.8</v>
      </c>
      <c r="E53" s="371">
        <v>317.5</v>
      </c>
      <c r="F53" s="353"/>
      <c r="G53" s="357"/>
    </row>
    <row r="54" spans="1:7" s="200" customFormat="1" ht="21" thickBot="1">
      <c r="A54" s="364" t="s">
        <v>140</v>
      </c>
      <c r="B54" s="394" t="s">
        <v>26</v>
      </c>
      <c r="C54" s="360">
        <f>C55+C56</f>
        <v>266.2</v>
      </c>
      <c r="D54" s="359">
        <f>D55+D56</f>
        <v>1348</v>
      </c>
      <c r="E54" s="359">
        <f>E55+E56</f>
        <v>1185.7</v>
      </c>
      <c r="F54" s="378">
        <f t="shared" si="4"/>
        <v>87.95994065281899</v>
      </c>
      <c r="G54" s="367">
        <f t="shared" si="2"/>
        <v>919.5</v>
      </c>
    </row>
    <row r="55" spans="1:7" s="401" customFormat="1" ht="20.25">
      <c r="A55" s="395" t="s">
        <v>260</v>
      </c>
      <c r="B55" s="231" t="s">
        <v>261</v>
      </c>
      <c r="C55" s="396">
        <v>34.7</v>
      </c>
      <c r="D55" s="397">
        <v>92</v>
      </c>
      <c r="E55" s="398">
        <v>9.5</v>
      </c>
      <c r="F55" s="399">
        <f t="shared" si="4"/>
        <v>10.326086956521738</v>
      </c>
      <c r="G55" s="400">
        <f t="shared" si="2"/>
        <v>-25.200000000000003</v>
      </c>
    </row>
    <row r="56" spans="1:7" s="401" customFormat="1" ht="41.25" thickBot="1">
      <c r="A56" s="402" t="s">
        <v>262</v>
      </c>
      <c r="B56" s="403" t="s">
        <v>263</v>
      </c>
      <c r="C56" s="369">
        <v>231.5</v>
      </c>
      <c r="D56" s="370">
        <v>1256</v>
      </c>
      <c r="E56" s="371">
        <v>1176.2</v>
      </c>
      <c r="F56" s="399">
        <f t="shared" si="4"/>
        <v>93.64649681528662</v>
      </c>
      <c r="G56" s="404">
        <f t="shared" si="2"/>
        <v>944.7</v>
      </c>
    </row>
    <row r="57" spans="1:7" s="200" customFormat="1" ht="21" thickBot="1">
      <c r="A57" s="364" t="s">
        <v>141</v>
      </c>
      <c r="B57" s="394" t="s">
        <v>27</v>
      </c>
      <c r="C57" s="405"/>
      <c r="D57" s="359">
        <f>D58</f>
        <v>28.7</v>
      </c>
      <c r="E57" s="359">
        <f>E58</f>
        <v>28.7</v>
      </c>
      <c r="F57" s="366">
        <f aca="true" t="shared" si="5" ref="F57:F62">IF(D57=0,"",IF(($E57/D57*100)&gt;=200,"В/100",$E57/D57*100))</f>
        <v>100</v>
      </c>
      <c r="G57" s="367">
        <f t="shared" si="2"/>
        <v>28.7</v>
      </c>
    </row>
    <row r="58" spans="1:7" s="199" customFormat="1" ht="41.25" thickBot="1">
      <c r="A58" s="406" t="s">
        <v>270</v>
      </c>
      <c r="B58" s="407" t="s">
        <v>271</v>
      </c>
      <c r="C58" s="408"/>
      <c r="D58" s="342">
        <v>28.7</v>
      </c>
      <c r="E58" s="342">
        <v>28.7</v>
      </c>
      <c r="F58" s="409">
        <f t="shared" si="5"/>
        <v>100</v>
      </c>
      <c r="G58" s="410">
        <f t="shared" si="2"/>
        <v>28.7</v>
      </c>
    </row>
    <row r="59" spans="1:7" s="200" customFormat="1" ht="21" thickBot="1">
      <c r="A59" s="411" t="s">
        <v>142</v>
      </c>
      <c r="B59" s="394" t="s">
        <v>82</v>
      </c>
      <c r="C59" s="360">
        <f>C60+C61</f>
        <v>148.6</v>
      </c>
      <c r="D59" s="359">
        <f>D60+D61</f>
        <v>8963.1</v>
      </c>
      <c r="E59" s="359">
        <f>E60+E61</f>
        <v>3575.6</v>
      </c>
      <c r="F59" s="366">
        <f t="shared" si="5"/>
        <v>39.89244792538295</v>
      </c>
      <c r="G59" s="367">
        <f t="shared" si="2"/>
        <v>3427</v>
      </c>
    </row>
    <row r="60" spans="1:7" s="199" customFormat="1" ht="21" thickBot="1">
      <c r="A60" s="412" t="s">
        <v>180</v>
      </c>
      <c r="B60" s="413" t="s">
        <v>181</v>
      </c>
      <c r="C60" s="414">
        <v>148.6</v>
      </c>
      <c r="D60" s="415">
        <v>8963.1</v>
      </c>
      <c r="E60" s="415">
        <v>3575.6</v>
      </c>
      <c r="F60" s="399">
        <f t="shared" si="5"/>
        <v>39.89244792538295</v>
      </c>
      <c r="G60" s="400">
        <f t="shared" si="2"/>
        <v>3427</v>
      </c>
    </row>
    <row r="61" spans="1:7" s="199" customFormat="1" ht="21" hidden="1" thickBot="1">
      <c r="A61" s="416" t="s">
        <v>300</v>
      </c>
      <c r="B61" s="417" t="s">
        <v>301</v>
      </c>
      <c r="C61" s="418"/>
      <c r="D61" s="419"/>
      <c r="E61" s="419"/>
      <c r="F61" s="420">
        <f t="shared" si="5"/>
      </c>
      <c r="G61" s="421">
        <f t="shared" si="2"/>
        <v>0</v>
      </c>
    </row>
    <row r="62" spans="1:7" s="200" customFormat="1" ht="20.25" customHeight="1" thickBot="1">
      <c r="A62" s="364" t="s">
        <v>155</v>
      </c>
      <c r="B62" s="394" t="s">
        <v>156</v>
      </c>
      <c r="C62" s="360">
        <f>C67+C69+C70+C72+C73+C74+C66+C68</f>
        <v>673.7</v>
      </c>
      <c r="D62" s="359">
        <f>D67+D69+D70+D71+D72+D73+D74+D66+D68</f>
        <v>7355.8</v>
      </c>
      <c r="E62" s="359">
        <f>E67+E69+E70+E72+E73+E74+E66+E68</f>
        <v>326.7</v>
      </c>
      <c r="F62" s="366">
        <f t="shared" si="5"/>
        <v>4.4413931863291545</v>
      </c>
      <c r="G62" s="367">
        <f t="shared" si="2"/>
        <v>-347.00000000000006</v>
      </c>
    </row>
    <row r="63" spans="1:8" s="201" customFormat="1" ht="20.25" customHeight="1" hidden="1">
      <c r="A63" s="395" t="s">
        <v>292</v>
      </c>
      <c r="B63" s="231" t="s">
        <v>293</v>
      </c>
      <c r="C63" s="396"/>
      <c r="D63" s="422"/>
      <c r="E63" s="423"/>
      <c r="F63" s="399">
        <f t="shared" si="4"/>
      </c>
      <c r="G63" s="424">
        <f t="shared" si="2"/>
        <v>0</v>
      </c>
      <c r="H63" s="425"/>
    </row>
    <row r="64" spans="1:8" s="201" customFormat="1" ht="17.25" customHeight="1" hidden="1">
      <c r="A64" s="426" t="s">
        <v>294</v>
      </c>
      <c r="B64" s="228" t="s">
        <v>295</v>
      </c>
      <c r="C64" s="396"/>
      <c r="D64" s="422"/>
      <c r="E64" s="422"/>
      <c r="F64" s="427">
        <f t="shared" si="4"/>
      </c>
      <c r="G64" s="428">
        <f t="shared" si="2"/>
        <v>0</v>
      </c>
      <c r="H64" s="425"/>
    </row>
    <row r="65" spans="1:8" s="201" customFormat="1" ht="21.75" customHeight="1" hidden="1">
      <c r="A65" s="426" t="s">
        <v>296</v>
      </c>
      <c r="B65" s="228" t="s">
        <v>297</v>
      </c>
      <c r="C65" s="396"/>
      <c r="D65" s="422"/>
      <c r="E65" s="429"/>
      <c r="F65" s="420">
        <f t="shared" si="4"/>
      </c>
      <c r="G65" s="428">
        <f t="shared" si="2"/>
        <v>0</v>
      </c>
      <c r="H65" s="425"/>
    </row>
    <row r="66" spans="1:8" s="201" customFormat="1" ht="21.75" customHeight="1">
      <c r="A66" s="426">
        <v>7321</v>
      </c>
      <c r="B66" s="228" t="s">
        <v>293</v>
      </c>
      <c r="C66" s="396">
        <v>192.3</v>
      </c>
      <c r="D66" s="422"/>
      <c r="E66" s="430"/>
      <c r="F66" s="431">
        <f>IF(D66=0,"",IF(($E66/D66*100)&gt;=200,"В/100",$E66/D66*100))</f>
      </c>
      <c r="G66" s="432">
        <f t="shared" si="2"/>
        <v>-192.3</v>
      </c>
      <c r="H66" s="425"/>
    </row>
    <row r="67" spans="1:8" s="201" customFormat="1" ht="21.75" customHeight="1">
      <c r="A67" s="426">
        <v>7322</v>
      </c>
      <c r="B67" s="228" t="s">
        <v>295</v>
      </c>
      <c r="C67" s="396">
        <v>325.8</v>
      </c>
      <c r="D67" s="415">
        <v>1750</v>
      </c>
      <c r="E67" s="433"/>
      <c r="F67" s="434">
        <f>IF(D67=0,"",IF(($E67/D67*100)&gt;=200,"В/100",$E67/D67*100))</f>
        <v>0</v>
      </c>
      <c r="G67" s="432">
        <f t="shared" si="2"/>
        <v>-325.8</v>
      </c>
      <c r="H67" s="425"/>
    </row>
    <row r="68" spans="1:8" s="201" customFormat="1" ht="21.75" customHeight="1">
      <c r="A68" s="426">
        <v>7325</v>
      </c>
      <c r="B68" s="228" t="s">
        <v>297</v>
      </c>
      <c r="C68" s="435">
        <v>106</v>
      </c>
      <c r="D68" s="422"/>
      <c r="E68" s="430"/>
      <c r="F68" s="431">
        <f>IF(D68=0,"",IF(($E68/D68*100)&gt;=200,"В/100",$E68/D68*100))</f>
      </c>
      <c r="G68" s="432">
        <f t="shared" si="2"/>
        <v>-106</v>
      </c>
      <c r="H68" s="425"/>
    </row>
    <row r="69" spans="1:8" s="201" customFormat="1" ht="21.75" customHeight="1">
      <c r="A69" s="436" t="s">
        <v>298</v>
      </c>
      <c r="B69" s="228" t="s">
        <v>299</v>
      </c>
      <c r="C69" s="396"/>
      <c r="D69" s="415">
        <v>160</v>
      </c>
      <c r="E69" s="430"/>
      <c r="F69" s="437">
        <f>IF(D69=0,"",IF(($E69/D69*100)&gt;=200,"В/100",$E69/D69*100))</f>
        <v>0</v>
      </c>
      <c r="G69" s="432">
        <f t="shared" si="2"/>
        <v>0</v>
      </c>
      <c r="H69" s="425"/>
    </row>
    <row r="70" spans="1:8" s="201" customFormat="1" ht="39" customHeight="1">
      <c r="A70" s="436">
        <v>7351</v>
      </c>
      <c r="B70" s="228" t="s">
        <v>375</v>
      </c>
      <c r="C70" s="396"/>
      <c r="D70" s="415">
        <v>2000</v>
      </c>
      <c r="E70" s="438"/>
      <c r="F70" s="439">
        <f>IF(D70=0,"",IF(($E70/D70*100)&gt;=200,"В/100",$E70/D70*100))</f>
        <v>0</v>
      </c>
      <c r="G70" s="432">
        <f t="shared" si="2"/>
        <v>0</v>
      </c>
      <c r="H70" s="425"/>
    </row>
    <row r="71" spans="1:8" s="201" customFormat="1" ht="37.5" customHeight="1">
      <c r="A71" s="436">
        <v>7363</v>
      </c>
      <c r="B71" s="228" t="s">
        <v>309</v>
      </c>
      <c r="C71" s="396"/>
      <c r="D71" s="415">
        <v>4.6</v>
      </c>
      <c r="E71" s="438"/>
      <c r="F71" s="439">
        <f t="shared" si="4"/>
        <v>0</v>
      </c>
      <c r="G71" s="432">
        <f t="shared" si="2"/>
        <v>0</v>
      </c>
      <c r="H71" s="425"/>
    </row>
    <row r="72" spans="1:8" s="201" customFormat="1" ht="36" customHeight="1">
      <c r="A72" s="436" t="s">
        <v>186</v>
      </c>
      <c r="B72" s="228" t="s">
        <v>188</v>
      </c>
      <c r="C72" s="396">
        <v>49.6</v>
      </c>
      <c r="D72" s="415">
        <v>3000</v>
      </c>
      <c r="E72" s="438"/>
      <c r="F72" s="439">
        <f>IF(D72=0,"",IF(($E72/D72*100)&gt;=200,"В/100",$E72/D72*100))</f>
        <v>0</v>
      </c>
      <c r="G72" s="440">
        <f t="shared" si="2"/>
        <v>-49.6</v>
      </c>
      <c r="H72" s="425"/>
    </row>
    <row r="73" spans="1:8" s="201" customFormat="1" ht="20.25" customHeight="1">
      <c r="A73" s="436">
        <v>7610</v>
      </c>
      <c r="B73" s="231" t="s">
        <v>279</v>
      </c>
      <c r="C73" s="396"/>
      <c r="D73" s="415">
        <v>326.7</v>
      </c>
      <c r="E73" s="441">
        <v>326.7</v>
      </c>
      <c r="F73" s="439">
        <f>IF(D73=0,"",IF(($E73/D73*100)&gt;=200,"В/100",$E73/D73*100))</f>
        <v>100</v>
      </c>
      <c r="G73" s="440">
        <f t="shared" si="2"/>
        <v>326.7</v>
      </c>
      <c r="H73" s="425"/>
    </row>
    <row r="74" spans="1:8" s="201" customFormat="1" ht="96.75" customHeight="1" thickBot="1">
      <c r="A74" s="402">
        <v>7691</v>
      </c>
      <c r="B74" s="442" t="s">
        <v>376</v>
      </c>
      <c r="C74" s="361"/>
      <c r="D74" s="443">
        <v>114.5</v>
      </c>
      <c r="E74" s="444"/>
      <c r="F74" s="445">
        <f>IF(D74=0,"",IF(($E74/D74*100)&gt;=200,"В/100",$E74/D74*100))</f>
        <v>0</v>
      </c>
      <c r="G74" s="446">
        <f t="shared" si="2"/>
        <v>0</v>
      </c>
      <c r="H74" s="425"/>
    </row>
    <row r="75" spans="1:8" s="479" customFormat="1" ht="23.25" customHeight="1" thickBot="1">
      <c r="A75" s="447" t="s">
        <v>143</v>
      </c>
      <c r="B75" s="448" t="s">
        <v>147</v>
      </c>
      <c r="C75" s="477">
        <f>C81+C82+C79+C80</f>
        <v>50.4</v>
      </c>
      <c r="D75" s="449">
        <f>D81+D82+D79+D80</f>
        <v>652.5</v>
      </c>
      <c r="E75" s="449">
        <f>E81+E82+E79+E80</f>
        <v>172</v>
      </c>
      <c r="F75" s="450">
        <f t="shared" si="4"/>
        <v>26.360153256704983</v>
      </c>
      <c r="G75" s="451">
        <f t="shared" si="2"/>
        <v>121.6</v>
      </c>
      <c r="H75" s="478"/>
    </row>
    <row r="76" spans="1:8" s="483" customFormat="1" ht="38.25" customHeight="1" hidden="1">
      <c r="A76" s="395" t="s">
        <v>282</v>
      </c>
      <c r="B76" s="231" t="s">
        <v>283</v>
      </c>
      <c r="C76" s="480"/>
      <c r="D76" s="481"/>
      <c r="E76" s="481"/>
      <c r="F76" s="452">
        <f t="shared" si="4"/>
      </c>
      <c r="G76" s="424">
        <f t="shared" si="2"/>
        <v>0</v>
      </c>
      <c r="H76" s="482"/>
    </row>
    <row r="77" spans="1:8" s="483" customFormat="1" ht="24.75" customHeight="1" hidden="1">
      <c r="A77" s="426">
        <v>8130</v>
      </c>
      <c r="B77" s="228" t="s">
        <v>285</v>
      </c>
      <c r="C77" s="480"/>
      <c r="D77" s="481"/>
      <c r="E77" s="481"/>
      <c r="F77" s="453">
        <f t="shared" si="4"/>
      </c>
      <c r="G77" s="428">
        <f t="shared" si="2"/>
        <v>0</v>
      </c>
      <c r="H77" s="482"/>
    </row>
    <row r="78" spans="1:8" s="483" customFormat="1" ht="20.25" customHeight="1" hidden="1">
      <c r="A78" s="426" t="s">
        <v>288</v>
      </c>
      <c r="B78" s="228" t="s">
        <v>289</v>
      </c>
      <c r="C78" s="480"/>
      <c r="D78" s="481"/>
      <c r="E78" s="481"/>
      <c r="F78" s="454">
        <f t="shared" si="4"/>
      </c>
      <c r="G78" s="428">
        <f t="shared" si="2"/>
        <v>0</v>
      </c>
      <c r="H78" s="482"/>
    </row>
    <row r="79" spans="1:8" s="483" customFormat="1" ht="37.5" customHeight="1">
      <c r="A79" s="455">
        <v>8110</v>
      </c>
      <c r="B79" s="231" t="s">
        <v>283</v>
      </c>
      <c r="C79" s="228">
        <v>40.3</v>
      </c>
      <c r="D79" s="456"/>
      <c r="E79" s="456"/>
      <c r="F79" s="457">
        <f t="shared" si="4"/>
      </c>
      <c r="G79" s="432">
        <f t="shared" si="2"/>
        <v>-40.3</v>
      </c>
      <c r="H79" s="482"/>
    </row>
    <row r="80" spans="1:8" s="483" customFormat="1" ht="20.25" customHeight="1">
      <c r="A80" s="455">
        <v>8130</v>
      </c>
      <c r="B80" s="232" t="s">
        <v>388</v>
      </c>
      <c r="C80" s="228">
        <v>10.1</v>
      </c>
      <c r="D80" s="456"/>
      <c r="E80" s="456"/>
      <c r="F80" s="457">
        <f t="shared" si="4"/>
      </c>
      <c r="G80" s="432">
        <f t="shared" si="2"/>
        <v>-10.1</v>
      </c>
      <c r="H80" s="482"/>
    </row>
    <row r="81" spans="1:8" s="483" customFormat="1" ht="20.25" customHeight="1">
      <c r="A81" s="455">
        <v>8240</v>
      </c>
      <c r="B81" s="403" t="s">
        <v>386</v>
      </c>
      <c r="C81" s="228"/>
      <c r="D81" s="456">
        <v>1.3</v>
      </c>
      <c r="E81" s="456">
        <v>1.3</v>
      </c>
      <c r="F81" s="457">
        <f t="shared" si="4"/>
        <v>100</v>
      </c>
      <c r="G81" s="432">
        <f t="shared" si="2"/>
        <v>1.3</v>
      </c>
      <c r="H81" s="482"/>
    </row>
    <row r="82" spans="1:8" s="485" customFormat="1" ht="21" customHeight="1" thickBot="1">
      <c r="A82" s="455" t="s">
        <v>373</v>
      </c>
      <c r="B82" s="403" t="s">
        <v>374</v>
      </c>
      <c r="C82" s="403"/>
      <c r="D82" s="371">
        <v>651.2</v>
      </c>
      <c r="E82" s="371">
        <v>170.7</v>
      </c>
      <c r="F82" s="458">
        <f t="shared" si="4"/>
        <v>26.21314496314496</v>
      </c>
      <c r="G82" s="459">
        <f t="shared" si="2"/>
        <v>170.7</v>
      </c>
      <c r="H82" s="484"/>
    </row>
    <row r="83" spans="1:7" s="487" customFormat="1" ht="21" customHeight="1" thickBot="1">
      <c r="A83" s="486"/>
      <c r="B83" s="460" t="s">
        <v>395</v>
      </c>
      <c r="C83" s="345">
        <f>C28+C30+C45+C48+C54+C57+C59+C62+C75</f>
        <v>3805.399999999999</v>
      </c>
      <c r="D83" s="345">
        <f>D28+D30+D45+D48+D54+D57+D59+D62+D75</f>
        <v>23071.6</v>
      </c>
      <c r="E83" s="345">
        <f>E28+E30+E45+E48+E54+E57+E59+E62+E75</f>
        <v>8793.4</v>
      </c>
      <c r="F83" s="450">
        <f t="shared" si="4"/>
        <v>38.11352485306611</v>
      </c>
      <c r="G83" s="367">
        <f aca="true" t="shared" si="6" ref="G83:G88">E83-C83</f>
        <v>4988</v>
      </c>
    </row>
    <row r="84" spans="1:7" s="493" customFormat="1" ht="18" customHeight="1" hidden="1" thickBot="1">
      <c r="A84" s="488" t="s">
        <v>153</v>
      </c>
      <c r="B84" s="489" t="s">
        <v>154</v>
      </c>
      <c r="C84" s="490"/>
      <c r="D84" s="491"/>
      <c r="E84" s="491"/>
      <c r="F84" s="427">
        <f t="shared" si="4"/>
      </c>
      <c r="G84" s="492">
        <f t="shared" si="6"/>
        <v>0</v>
      </c>
    </row>
    <row r="85" spans="1:7" s="500" customFormat="1" ht="35.25" customHeight="1" hidden="1" thickBot="1">
      <c r="A85" s="494"/>
      <c r="B85" s="495" t="s">
        <v>52</v>
      </c>
      <c r="C85" s="496"/>
      <c r="D85" s="497"/>
      <c r="E85" s="497"/>
      <c r="F85" s="498"/>
      <c r="G85" s="499"/>
    </row>
    <row r="86" spans="1:7" s="500" customFormat="1" ht="26.25" customHeight="1" thickBot="1">
      <c r="A86" s="777" t="s">
        <v>396</v>
      </c>
      <c r="B86" s="778"/>
      <c r="C86" s="778"/>
      <c r="D86" s="778"/>
      <c r="E86" s="778"/>
      <c r="F86" s="778"/>
      <c r="G86" s="779"/>
    </row>
    <row r="87" spans="1:7" s="503" customFormat="1" ht="18.75" customHeight="1" thickBot="1">
      <c r="A87" s="461">
        <v>8831</v>
      </c>
      <c r="B87" s="462" t="s">
        <v>184</v>
      </c>
      <c r="C87" s="463"/>
      <c r="D87" s="464">
        <v>19.7</v>
      </c>
      <c r="E87" s="465"/>
      <c r="F87" s="501"/>
      <c r="G87" s="502">
        <f t="shared" si="6"/>
        <v>0</v>
      </c>
    </row>
    <row r="88" spans="1:7" s="503" customFormat="1" ht="38.25" customHeight="1" thickBot="1">
      <c r="A88" s="461">
        <v>8832</v>
      </c>
      <c r="B88" s="462" t="s">
        <v>377</v>
      </c>
      <c r="C88" s="466"/>
      <c r="D88" s="464">
        <v>-19.7</v>
      </c>
      <c r="E88" s="465"/>
      <c r="F88" s="504"/>
      <c r="G88" s="502">
        <f t="shared" si="6"/>
        <v>0</v>
      </c>
    </row>
    <row r="89" spans="1:7" s="500" customFormat="1" ht="23.25" customHeight="1" thickBot="1">
      <c r="A89" s="505"/>
      <c r="B89" s="768" t="s">
        <v>116</v>
      </c>
      <c r="C89" s="769"/>
      <c r="D89" s="769"/>
      <c r="E89" s="769"/>
      <c r="F89" s="769"/>
      <c r="G89" s="770"/>
    </row>
    <row r="90" spans="1:7" s="500" customFormat="1" ht="39.75" customHeight="1" hidden="1">
      <c r="A90" s="506">
        <v>601000</v>
      </c>
      <c r="B90" s="507" t="s">
        <v>117</v>
      </c>
      <c r="C90" s="508"/>
      <c r="D90" s="397">
        <f>+D91+D92</f>
        <v>0</v>
      </c>
      <c r="E90" s="398">
        <f>E91+E92</f>
        <v>0</v>
      </c>
      <c r="F90" s="509"/>
      <c r="G90" s="510"/>
    </row>
    <row r="91" spans="1:7" s="500" customFormat="1" ht="22.5" customHeight="1" hidden="1">
      <c r="A91" s="511">
        <v>601100</v>
      </c>
      <c r="B91" s="512" t="s">
        <v>118</v>
      </c>
      <c r="C91" s="513"/>
      <c r="D91" s="443"/>
      <c r="E91" s="514"/>
      <c r="F91" s="515"/>
      <c r="G91" s="516"/>
    </row>
    <row r="92" spans="1:7" s="500" customFormat="1" ht="23.25" customHeight="1" hidden="1">
      <c r="A92" s="511">
        <v>601200</v>
      </c>
      <c r="B92" s="512" t="s">
        <v>119</v>
      </c>
      <c r="C92" s="513"/>
      <c r="D92" s="443"/>
      <c r="E92" s="514"/>
      <c r="F92" s="515"/>
      <c r="G92" s="517"/>
    </row>
    <row r="93" spans="1:7" s="520" customFormat="1" ht="21" thickBot="1">
      <c r="A93" s="541">
        <v>602000</v>
      </c>
      <c r="B93" s="467" t="s">
        <v>30</v>
      </c>
      <c r="C93" s="518">
        <v>1730.1</v>
      </c>
      <c r="D93" s="342">
        <v>15356.1</v>
      </c>
      <c r="E93" s="343">
        <v>1931.1</v>
      </c>
      <c r="F93" s="519">
        <f aca="true" t="shared" si="7" ref="F93:F112">IF(D93=0,"",IF(($E93/D93*100)&gt;=200,"В/100",$E93/D93*100))</f>
        <v>12.57545861253834</v>
      </c>
      <c r="G93" s="389">
        <f aca="true" t="shared" si="8" ref="G93:G112">E93-C93</f>
        <v>201</v>
      </c>
    </row>
    <row r="94" spans="1:7" s="520" customFormat="1" ht="21" thickBot="1">
      <c r="A94" s="542">
        <v>602100</v>
      </c>
      <c r="B94" s="407" t="s">
        <v>31</v>
      </c>
      <c r="C94" s="521">
        <v>1484.3</v>
      </c>
      <c r="D94" s="342">
        <v>752.6</v>
      </c>
      <c r="E94" s="342">
        <v>2348.8</v>
      </c>
      <c r="F94" s="519">
        <f>E94/D94*100</f>
        <v>312.09141642306673</v>
      </c>
      <c r="G94" s="389">
        <f t="shared" si="8"/>
        <v>864.5000000000002</v>
      </c>
    </row>
    <row r="95" spans="1:7" s="520" customFormat="1" ht="21" thickBot="1">
      <c r="A95" s="542">
        <v>602200</v>
      </c>
      <c r="B95" s="468" t="s">
        <v>32</v>
      </c>
      <c r="C95" s="518">
        <v>2260.9</v>
      </c>
      <c r="D95" s="441"/>
      <c r="E95" s="469">
        <v>3421.8</v>
      </c>
      <c r="F95" s="519">
        <f t="shared" si="7"/>
      </c>
      <c r="G95" s="389">
        <f t="shared" si="8"/>
        <v>1160.9</v>
      </c>
    </row>
    <row r="96" spans="1:7" s="520" customFormat="1" ht="21" hidden="1" thickBot="1">
      <c r="A96" s="542"/>
      <c r="B96" s="470" t="s">
        <v>14</v>
      </c>
      <c r="C96" s="522"/>
      <c r="D96" s="438"/>
      <c r="E96" s="523"/>
      <c r="F96" s="524">
        <f t="shared" si="7"/>
      </c>
      <c r="G96" s="525">
        <f t="shared" si="8"/>
        <v>0</v>
      </c>
    </row>
    <row r="97" spans="1:7" s="520" customFormat="1" ht="21" hidden="1" thickBot="1">
      <c r="A97" s="542"/>
      <c r="B97" s="470" t="s">
        <v>12</v>
      </c>
      <c r="C97" s="526"/>
      <c r="D97" s="438"/>
      <c r="E97" s="523"/>
      <c r="F97" s="457">
        <f t="shared" si="7"/>
      </c>
      <c r="G97" s="459">
        <f t="shared" si="8"/>
        <v>0</v>
      </c>
    </row>
    <row r="98" spans="1:7" s="520" customFormat="1" ht="21" hidden="1" thickBot="1">
      <c r="A98" s="542"/>
      <c r="B98" s="470" t="s">
        <v>13</v>
      </c>
      <c r="C98" s="526"/>
      <c r="D98" s="438"/>
      <c r="E98" s="523"/>
      <c r="F98" s="457">
        <f t="shared" si="7"/>
      </c>
      <c r="G98" s="459">
        <f t="shared" si="8"/>
        <v>0</v>
      </c>
    </row>
    <row r="99" spans="1:7" s="520" customFormat="1" ht="21" hidden="1" thickBot="1">
      <c r="A99" s="542"/>
      <c r="B99" s="470" t="s">
        <v>15</v>
      </c>
      <c r="C99" s="526"/>
      <c r="D99" s="438"/>
      <c r="E99" s="523"/>
      <c r="F99" s="457">
        <f t="shared" si="7"/>
      </c>
      <c r="G99" s="459">
        <f t="shared" si="8"/>
        <v>0</v>
      </c>
    </row>
    <row r="100" spans="1:7" s="520" customFormat="1" ht="21" hidden="1" thickBot="1">
      <c r="A100" s="543"/>
      <c r="B100" s="471" t="s">
        <v>120</v>
      </c>
      <c r="C100" s="527"/>
      <c r="D100" s="528"/>
      <c r="E100" s="529"/>
      <c r="F100" s="457">
        <f t="shared" si="7"/>
      </c>
      <c r="G100" s="459">
        <f t="shared" si="8"/>
        <v>0</v>
      </c>
    </row>
    <row r="101" spans="1:7" s="520" customFormat="1" ht="21" hidden="1" thickBot="1">
      <c r="A101" s="543"/>
      <c r="B101" s="471" t="s">
        <v>121</v>
      </c>
      <c r="C101" s="527"/>
      <c r="D101" s="528"/>
      <c r="E101" s="529"/>
      <c r="F101" s="457">
        <f t="shared" si="7"/>
      </c>
      <c r="G101" s="459">
        <f t="shared" si="8"/>
        <v>0</v>
      </c>
    </row>
    <row r="102" spans="1:7" s="520" customFormat="1" ht="21" hidden="1" thickBot="1">
      <c r="A102" s="543"/>
      <c r="B102" s="471" t="s">
        <v>122</v>
      </c>
      <c r="C102" s="527"/>
      <c r="D102" s="528"/>
      <c r="E102" s="529"/>
      <c r="F102" s="457">
        <f t="shared" si="7"/>
      </c>
      <c r="G102" s="459">
        <f t="shared" si="8"/>
        <v>0</v>
      </c>
    </row>
    <row r="103" spans="1:7" s="520" customFormat="1" ht="21" hidden="1" thickBot="1">
      <c r="A103" s="543"/>
      <c r="B103" s="471" t="s">
        <v>123</v>
      </c>
      <c r="C103" s="527"/>
      <c r="D103" s="528"/>
      <c r="E103" s="529"/>
      <c r="F103" s="457">
        <f t="shared" si="7"/>
      </c>
      <c r="G103" s="459">
        <f t="shared" si="8"/>
        <v>0</v>
      </c>
    </row>
    <row r="104" spans="1:7" s="520" customFormat="1" ht="21" hidden="1" thickBot="1">
      <c r="A104" s="543"/>
      <c r="B104" s="471" t="s">
        <v>124</v>
      </c>
      <c r="C104" s="527"/>
      <c r="D104" s="528"/>
      <c r="E104" s="529"/>
      <c r="F104" s="457">
        <f t="shared" si="7"/>
      </c>
      <c r="G104" s="459">
        <f t="shared" si="8"/>
        <v>0</v>
      </c>
    </row>
    <row r="105" spans="1:7" s="520" customFormat="1" ht="21" hidden="1" thickBot="1">
      <c r="A105" s="543"/>
      <c r="B105" s="471" t="s">
        <v>125</v>
      </c>
      <c r="C105" s="527"/>
      <c r="D105" s="528"/>
      <c r="E105" s="529"/>
      <c r="F105" s="457">
        <f t="shared" si="7"/>
      </c>
      <c r="G105" s="459">
        <f t="shared" si="8"/>
        <v>0</v>
      </c>
    </row>
    <row r="106" spans="1:7" s="520" customFormat="1" ht="21" hidden="1" thickBot="1">
      <c r="A106" s="543"/>
      <c r="B106" s="471" t="s">
        <v>126</v>
      </c>
      <c r="C106" s="527"/>
      <c r="D106" s="528"/>
      <c r="E106" s="529"/>
      <c r="F106" s="457">
        <f t="shared" si="7"/>
      </c>
      <c r="G106" s="459">
        <f t="shared" si="8"/>
        <v>0</v>
      </c>
    </row>
    <row r="107" spans="1:7" s="520" customFormat="1" ht="21" hidden="1" thickBot="1">
      <c r="A107" s="543"/>
      <c r="B107" s="471" t="s">
        <v>127</v>
      </c>
      <c r="C107" s="527"/>
      <c r="D107" s="528"/>
      <c r="E107" s="529"/>
      <c r="F107" s="457">
        <f t="shared" si="7"/>
      </c>
      <c r="G107" s="459">
        <f t="shared" si="8"/>
        <v>0</v>
      </c>
    </row>
    <row r="108" spans="1:7" s="520" customFormat="1" ht="21" hidden="1" thickBot="1">
      <c r="A108" s="543"/>
      <c r="B108" s="471" t="s">
        <v>128</v>
      </c>
      <c r="C108" s="527"/>
      <c r="D108" s="528"/>
      <c r="E108" s="529"/>
      <c r="F108" s="457">
        <f t="shared" si="7"/>
      </c>
      <c r="G108" s="459">
        <f t="shared" si="8"/>
        <v>0</v>
      </c>
    </row>
    <row r="109" spans="1:7" s="520" customFormat="1" ht="41.25" hidden="1" thickBot="1">
      <c r="A109" s="543"/>
      <c r="B109" s="471" t="s">
        <v>129</v>
      </c>
      <c r="C109" s="527"/>
      <c r="D109" s="528"/>
      <c r="E109" s="529"/>
      <c r="F109" s="457">
        <f t="shared" si="7"/>
      </c>
      <c r="G109" s="459">
        <f t="shared" si="8"/>
        <v>0</v>
      </c>
    </row>
    <row r="110" spans="1:7" s="520" customFormat="1" ht="21" hidden="1" thickBot="1">
      <c r="A110" s="543"/>
      <c r="B110" s="472" t="s">
        <v>130</v>
      </c>
      <c r="C110" s="527"/>
      <c r="D110" s="530"/>
      <c r="E110" s="531"/>
      <c r="F110" s="532">
        <f t="shared" si="7"/>
      </c>
      <c r="G110" s="459">
        <f t="shared" si="8"/>
        <v>0</v>
      </c>
    </row>
    <row r="111" spans="1:7" s="520" customFormat="1" ht="21" thickBot="1">
      <c r="A111" s="542">
        <v>602300</v>
      </c>
      <c r="B111" s="407" t="s">
        <v>131</v>
      </c>
      <c r="C111" s="533">
        <v>717.5</v>
      </c>
      <c r="D111" s="342"/>
      <c r="E111" s="342"/>
      <c r="F111" s="519">
        <f t="shared" si="7"/>
      </c>
      <c r="G111" s="534">
        <f t="shared" si="8"/>
        <v>-717.5</v>
      </c>
    </row>
    <row r="112" spans="1:7" s="520" customFormat="1" ht="41.25" thickBot="1">
      <c r="A112" s="544">
        <v>602400</v>
      </c>
      <c r="B112" s="473" t="s">
        <v>20</v>
      </c>
      <c r="C112" s="535">
        <v>1789.3</v>
      </c>
      <c r="D112" s="342">
        <v>14603.5</v>
      </c>
      <c r="E112" s="474">
        <v>3004.1</v>
      </c>
      <c r="F112" s="409">
        <f t="shared" si="7"/>
        <v>20.571095970144142</v>
      </c>
      <c r="G112" s="536">
        <f t="shared" si="8"/>
        <v>1214.8</v>
      </c>
    </row>
    <row r="113" spans="1:7" s="520" customFormat="1" ht="41.25" thickBot="1">
      <c r="A113" s="475" t="s">
        <v>16</v>
      </c>
      <c r="B113" s="476" t="s">
        <v>394</v>
      </c>
      <c r="C113" s="345">
        <f>C93</f>
        <v>1730.1</v>
      </c>
      <c r="D113" s="344">
        <f>D93</f>
        <v>15356.1</v>
      </c>
      <c r="E113" s="345">
        <f>E93</f>
        <v>1931.1</v>
      </c>
      <c r="F113" s="537">
        <f>IF(D113=0,"",IF(($E113/D113*100)&gt;=200,"В/100",$E113/D113*100))</f>
        <v>12.57545861253834</v>
      </c>
      <c r="G113" s="538">
        <f>E113-C113</f>
        <v>201</v>
      </c>
    </row>
    <row r="114" spans="4:7" s="500" customFormat="1" ht="18">
      <c r="D114" s="539"/>
      <c r="E114" s="539"/>
      <c r="F114" s="539"/>
      <c r="G114" s="539"/>
    </row>
    <row r="115" spans="4:7" s="500" customFormat="1" ht="18">
      <c r="D115" s="539"/>
      <c r="E115" s="539"/>
      <c r="F115" s="539"/>
      <c r="G115" s="539"/>
    </row>
    <row r="116" spans="1:7" s="500" customFormat="1" ht="23.25" customHeight="1">
      <c r="A116" s="767" t="s">
        <v>397</v>
      </c>
      <c r="B116" s="766"/>
      <c r="C116" s="540"/>
      <c r="D116" s="539"/>
      <c r="E116" s="765" t="s">
        <v>398</v>
      </c>
      <c r="F116" s="766"/>
      <c r="G116" s="539"/>
    </row>
    <row r="117" spans="4:7" s="96" customFormat="1" ht="18">
      <c r="D117" s="85"/>
      <c r="E117" s="94"/>
      <c r="F117" s="85"/>
      <c r="G117" s="85"/>
    </row>
    <row r="118" spans="4:7" s="96" customFormat="1" ht="18">
      <c r="D118" s="85"/>
      <c r="E118" s="94"/>
      <c r="F118" s="85"/>
      <c r="G118" s="85"/>
    </row>
    <row r="119" spans="4:7" s="96" customFormat="1" ht="18">
      <c r="D119" s="85"/>
      <c r="E119" s="94"/>
      <c r="F119" s="85"/>
      <c r="G119" s="85"/>
    </row>
    <row r="120" spans="4:7" s="96" customFormat="1" ht="18">
      <c r="D120" s="85"/>
      <c r="E120" s="94"/>
      <c r="F120" s="85"/>
      <c r="G120" s="85"/>
    </row>
    <row r="121" spans="4:7" s="96" customFormat="1" ht="18">
      <c r="D121" s="85"/>
      <c r="E121" s="94"/>
      <c r="F121" s="85"/>
      <c r="G121" s="85"/>
    </row>
    <row r="122" spans="4:7" s="96" customFormat="1" ht="18">
      <c r="D122" s="85"/>
      <c r="E122" s="94"/>
      <c r="F122" s="85"/>
      <c r="G122" s="85"/>
    </row>
    <row r="123" spans="4:7" s="96" customFormat="1" ht="18">
      <c r="D123" s="85"/>
      <c r="E123" s="94"/>
      <c r="F123" s="85"/>
      <c r="G123" s="85"/>
    </row>
    <row r="124" spans="4:7" s="96" customFormat="1" ht="18">
      <c r="D124" s="85"/>
      <c r="E124" s="94"/>
      <c r="F124" s="85"/>
      <c r="G124" s="85"/>
    </row>
    <row r="125" spans="4:7" s="96" customFormat="1" ht="18">
      <c r="D125" s="85"/>
      <c r="E125" s="94"/>
      <c r="F125" s="85"/>
      <c r="G125" s="85"/>
    </row>
    <row r="126" spans="4:7" s="96" customFormat="1" ht="18">
      <c r="D126" s="85"/>
      <c r="E126" s="94"/>
      <c r="F126" s="85"/>
      <c r="G126" s="85"/>
    </row>
    <row r="127" spans="4:7" s="96" customFormat="1" ht="18">
      <c r="D127" s="85"/>
      <c r="E127" s="94"/>
      <c r="F127" s="85"/>
      <c r="G127" s="85"/>
    </row>
    <row r="128" spans="4:7" s="96" customFormat="1" ht="18">
      <c r="D128" s="85"/>
      <c r="E128" s="94"/>
      <c r="F128" s="85"/>
      <c r="G128" s="85"/>
    </row>
    <row r="129" spans="4:7" s="96" customFormat="1" ht="18">
      <c r="D129" s="85"/>
      <c r="E129" s="94"/>
      <c r="F129" s="85"/>
      <c r="G129" s="85"/>
    </row>
    <row r="130" spans="4:7" s="96" customFormat="1" ht="18">
      <c r="D130" s="85"/>
      <c r="E130" s="94"/>
      <c r="F130" s="85"/>
      <c r="G130" s="85"/>
    </row>
    <row r="131" spans="4:7" s="96" customFormat="1" ht="18">
      <c r="D131" s="85"/>
      <c r="E131" s="94"/>
      <c r="F131" s="85"/>
      <c r="G131" s="85"/>
    </row>
    <row r="132" spans="4:7" s="96" customFormat="1" ht="18">
      <c r="D132" s="85"/>
      <c r="E132" s="94"/>
      <c r="F132" s="85"/>
      <c r="G132" s="85"/>
    </row>
    <row r="133" spans="4:7" s="96" customFormat="1" ht="18">
      <c r="D133" s="85"/>
      <c r="E133" s="94"/>
      <c r="F133" s="85"/>
      <c r="G133" s="85"/>
    </row>
    <row r="134" spans="4:7" s="96" customFormat="1" ht="18">
      <c r="D134" s="85"/>
      <c r="E134" s="93"/>
      <c r="F134" s="85"/>
      <c r="G134" s="85"/>
    </row>
    <row r="135" spans="4:7" s="96" customFormat="1" ht="18">
      <c r="D135" s="85"/>
      <c r="E135" s="93"/>
      <c r="F135" s="85"/>
      <c r="G135" s="85"/>
    </row>
    <row r="136" spans="4:7" s="96" customFormat="1" ht="18">
      <c r="D136" s="85"/>
      <c r="E136" s="93"/>
      <c r="F136" s="85"/>
      <c r="G136" s="85"/>
    </row>
    <row r="137" spans="4:7" s="96" customFormat="1" ht="18">
      <c r="D137" s="85"/>
      <c r="E137" s="93"/>
      <c r="F137" s="85"/>
      <c r="G137" s="85"/>
    </row>
    <row r="138" spans="4:7" s="96" customFormat="1" ht="18">
      <c r="D138" s="85"/>
      <c r="E138" s="93"/>
      <c r="F138" s="85"/>
      <c r="G138" s="85"/>
    </row>
    <row r="139" spans="4:7" s="96" customFormat="1" ht="18">
      <c r="D139" s="85"/>
      <c r="E139" s="93"/>
      <c r="F139" s="85"/>
      <c r="G139" s="85"/>
    </row>
    <row r="140" spans="4:7" s="96" customFormat="1" ht="18">
      <c r="D140" s="85"/>
      <c r="E140" s="93"/>
      <c r="F140" s="85"/>
      <c r="G140" s="85"/>
    </row>
    <row r="141" spans="4:7" s="96" customFormat="1" ht="18">
      <c r="D141" s="85"/>
      <c r="E141" s="93"/>
      <c r="F141" s="85"/>
      <c r="G141" s="85"/>
    </row>
    <row r="142" spans="4:7" s="96" customFormat="1" ht="18">
      <c r="D142" s="85"/>
      <c r="E142" s="93"/>
      <c r="F142" s="85"/>
      <c r="G142" s="85"/>
    </row>
    <row r="143" spans="4:7" s="96" customFormat="1" ht="18">
      <c r="D143" s="85"/>
      <c r="E143" s="93"/>
      <c r="F143" s="85"/>
      <c r="G143" s="85"/>
    </row>
    <row r="144" spans="4:7" s="96" customFormat="1" ht="18">
      <c r="D144" s="85"/>
      <c r="E144" s="93"/>
      <c r="F144" s="85"/>
      <c r="G144" s="85"/>
    </row>
    <row r="145" spans="4:7" s="96" customFormat="1" ht="18">
      <c r="D145" s="85"/>
      <c r="E145" s="93"/>
      <c r="F145" s="85"/>
      <c r="G145" s="85"/>
    </row>
    <row r="146" spans="4:7" s="96" customFormat="1" ht="18">
      <c r="D146" s="85"/>
      <c r="E146" s="93"/>
      <c r="F146" s="85"/>
      <c r="G146" s="85"/>
    </row>
    <row r="147" spans="4:7" s="96" customFormat="1" ht="18">
      <c r="D147" s="85"/>
      <c r="E147" s="93"/>
      <c r="F147" s="85"/>
      <c r="G147" s="85"/>
    </row>
    <row r="148" spans="4:7" s="96" customFormat="1" ht="18">
      <c r="D148" s="85"/>
      <c r="E148" s="93"/>
      <c r="F148" s="85"/>
      <c r="G148" s="85"/>
    </row>
    <row r="149" spans="4:7" s="96" customFormat="1" ht="18">
      <c r="D149" s="85"/>
      <c r="E149" s="93"/>
      <c r="F149" s="85"/>
      <c r="G149" s="85"/>
    </row>
    <row r="150" spans="4:7" s="96" customFormat="1" ht="18">
      <c r="D150" s="85"/>
      <c r="E150" s="93"/>
      <c r="F150" s="85"/>
      <c r="G150" s="85"/>
    </row>
    <row r="151" spans="4:7" s="96" customFormat="1" ht="18">
      <c r="D151" s="85"/>
      <c r="E151" s="93"/>
      <c r="F151" s="85"/>
      <c r="G151" s="85"/>
    </row>
    <row r="152" spans="4:7" s="96" customFormat="1" ht="18">
      <c r="D152" s="85"/>
      <c r="E152" s="93"/>
      <c r="F152" s="85"/>
      <c r="G152" s="85"/>
    </row>
    <row r="153" spans="4:7" s="96" customFormat="1" ht="18">
      <c r="D153" s="85"/>
      <c r="E153" s="93"/>
      <c r="F153" s="85"/>
      <c r="G153" s="85"/>
    </row>
    <row r="154" spans="4:7" s="96" customFormat="1" ht="18">
      <c r="D154" s="85"/>
      <c r="E154" s="93"/>
      <c r="F154" s="85"/>
      <c r="G154" s="85"/>
    </row>
    <row r="155" spans="4:7" s="96" customFormat="1" ht="18">
      <c r="D155" s="85"/>
      <c r="E155" s="93"/>
      <c r="F155" s="85"/>
      <c r="G155" s="85"/>
    </row>
    <row r="156" spans="4:7" ht="18">
      <c r="D156" s="4"/>
      <c r="F156" s="4"/>
      <c r="G156" s="4"/>
    </row>
    <row r="157" spans="4:7" ht="18">
      <c r="D157" s="4"/>
      <c r="F157" s="4"/>
      <c r="G157" s="4"/>
    </row>
    <row r="158" spans="4:7" ht="18">
      <c r="D158" s="4"/>
      <c r="F158" s="4"/>
      <c r="G158" s="4"/>
    </row>
    <row r="159" spans="4:7" ht="18">
      <c r="D159" s="4"/>
      <c r="F159" s="4"/>
      <c r="G159" s="4"/>
    </row>
    <row r="160" spans="4:7" ht="18">
      <c r="D160" s="4"/>
      <c r="F160" s="4"/>
      <c r="G160" s="4"/>
    </row>
    <row r="161" spans="4:7" ht="18">
      <c r="D161" s="4"/>
      <c r="F161" s="4"/>
      <c r="G161" s="4"/>
    </row>
    <row r="162" spans="4:7" ht="18">
      <c r="D162" s="4"/>
      <c r="F162" s="4"/>
      <c r="G162" s="4"/>
    </row>
    <row r="163" spans="4:7" ht="18">
      <c r="D163" s="4"/>
      <c r="F163" s="4"/>
      <c r="G163" s="4"/>
    </row>
    <row r="164" spans="4:7" ht="18">
      <c r="D164" s="4"/>
      <c r="F164" s="4"/>
      <c r="G164" s="4"/>
    </row>
    <row r="165" spans="4:7" ht="18">
      <c r="D165" s="4"/>
      <c r="F165" s="4"/>
      <c r="G165" s="4"/>
    </row>
    <row r="166" spans="4:7" ht="18">
      <c r="D166" s="4"/>
      <c r="F166" s="4"/>
      <c r="G166" s="4"/>
    </row>
    <row r="167" spans="4:7" ht="18">
      <c r="D167" s="4"/>
      <c r="F167" s="4"/>
      <c r="G167" s="4"/>
    </row>
    <row r="168" spans="4:7" ht="18">
      <c r="D168" s="4"/>
      <c r="F168" s="4"/>
      <c r="G168" s="4"/>
    </row>
    <row r="169" spans="4:7" ht="18">
      <c r="D169" s="4"/>
      <c r="F169" s="4"/>
      <c r="G169" s="4"/>
    </row>
    <row r="170" spans="4:7" ht="18">
      <c r="D170" s="4"/>
      <c r="F170" s="4"/>
      <c r="G170" s="4"/>
    </row>
    <row r="171" spans="4:7" ht="18">
      <c r="D171" s="4"/>
      <c r="F171" s="4"/>
      <c r="G171" s="4"/>
    </row>
    <row r="172" spans="4:7" ht="18">
      <c r="D172" s="4"/>
      <c r="F172" s="4"/>
      <c r="G172" s="4"/>
    </row>
    <row r="173" spans="4:7" ht="18">
      <c r="D173" s="4"/>
      <c r="F173" s="4"/>
      <c r="G173" s="4"/>
    </row>
    <row r="174" spans="4:7" ht="18">
      <c r="D174" s="4"/>
      <c r="F174" s="4"/>
      <c r="G174" s="4"/>
    </row>
    <row r="175" spans="4:7" ht="18">
      <c r="D175" s="4"/>
      <c r="F175" s="4"/>
      <c r="G175" s="4"/>
    </row>
    <row r="176" spans="4:7" ht="18">
      <c r="D176" s="4"/>
      <c r="F176" s="4"/>
      <c r="G176" s="4"/>
    </row>
    <row r="177" spans="4:7" ht="18">
      <c r="D177" s="4"/>
      <c r="F177" s="4"/>
      <c r="G177" s="4"/>
    </row>
    <row r="178" spans="4:7" ht="18">
      <c r="D178" s="4"/>
      <c r="F178" s="4"/>
      <c r="G178" s="4"/>
    </row>
    <row r="179" spans="4:7" ht="18">
      <c r="D179" s="4"/>
      <c r="F179" s="4"/>
      <c r="G179" s="4"/>
    </row>
    <row r="180" spans="4:7" ht="18">
      <c r="D180" s="4"/>
      <c r="F180" s="4"/>
      <c r="G180" s="4"/>
    </row>
    <row r="181" spans="4:7" ht="18">
      <c r="D181" s="4"/>
      <c r="F181" s="4"/>
      <c r="G181" s="4"/>
    </row>
    <row r="182" spans="4:7" ht="18">
      <c r="D182" s="4"/>
      <c r="F182" s="4"/>
      <c r="G182" s="4"/>
    </row>
    <row r="183" spans="4:7" ht="18">
      <c r="D183" s="4"/>
      <c r="F183" s="4"/>
      <c r="G183" s="4"/>
    </row>
    <row r="184" spans="4:7" ht="18">
      <c r="D184" s="4"/>
      <c r="F184" s="4"/>
      <c r="G184" s="4"/>
    </row>
    <row r="185" spans="4:7" ht="18">
      <c r="D185" s="4"/>
      <c r="F185" s="4"/>
      <c r="G185" s="4"/>
    </row>
    <row r="186" spans="4:7" ht="18">
      <c r="D186" s="4"/>
      <c r="F186" s="4"/>
      <c r="G186" s="4"/>
    </row>
    <row r="187" spans="4:7" ht="18">
      <c r="D187" s="4"/>
      <c r="F187" s="4"/>
      <c r="G187" s="4"/>
    </row>
    <row r="188" spans="4:7" ht="18">
      <c r="D188" s="4"/>
      <c r="F188" s="4"/>
      <c r="G188" s="4"/>
    </row>
    <row r="189" spans="4:7" ht="18">
      <c r="D189" s="4"/>
      <c r="F189" s="4"/>
      <c r="G189" s="4"/>
    </row>
    <row r="190" spans="4:7" ht="18">
      <c r="D190" s="4"/>
      <c r="F190" s="4"/>
      <c r="G190" s="4"/>
    </row>
    <row r="191" spans="4:7" ht="18">
      <c r="D191" s="4"/>
      <c r="F191" s="4"/>
      <c r="G191" s="4"/>
    </row>
    <row r="192" spans="4:7" ht="18">
      <c r="D192" s="4"/>
      <c r="F192" s="4"/>
      <c r="G192" s="4"/>
    </row>
    <row r="193" spans="4:7" ht="18">
      <c r="D193" s="4"/>
      <c r="F193" s="4"/>
      <c r="G193" s="4"/>
    </row>
    <row r="194" spans="4:7" ht="18">
      <c r="D194" s="4"/>
      <c r="F194" s="4"/>
      <c r="G194" s="4"/>
    </row>
    <row r="195" spans="4:7" ht="18">
      <c r="D195" s="4"/>
      <c r="F195" s="4"/>
      <c r="G195" s="4"/>
    </row>
    <row r="196" spans="4:7" ht="18">
      <c r="D196" s="4"/>
      <c r="F196" s="4"/>
      <c r="G196" s="4"/>
    </row>
    <row r="197" spans="4:7" ht="18">
      <c r="D197" s="4"/>
      <c r="F197" s="4"/>
      <c r="G197" s="4"/>
    </row>
    <row r="198" spans="4:7" ht="18">
      <c r="D198" s="4"/>
      <c r="F198" s="4"/>
      <c r="G198" s="4"/>
    </row>
    <row r="199" spans="4:7" ht="18">
      <c r="D199" s="4"/>
      <c r="F199" s="4"/>
      <c r="G199" s="4"/>
    </row>
    <row r="200" spans="4:7" ht="18">
      <c r="D200" s="4"/>
      <c r="F200" s="4"/>
      <c r="G200" s="4"/>
    </row>
    <row r="201" spans="4:7" ht="18">
      <c r="D201" s="4"/>
      <c r="F201" s="4"/>
      <c r="G201" s="4"/>
    </row>
    <row r="202" spans="4:7" ht="18">
      <c r="D202" s="4"/>
      <c r="F202" s="4"/>
      <c r="G202" s="4"/>
    </row>
    <row r="203" spans="4:7" ht="18">
      <c r="D203" s="4"/>
      <c r="F203" s="4"/>
      <c r="G203" s="4"/>
    </row>
    <row r="204" spans="4:7" ht="18">
      <c r="D204" s="4"/>
      <c r="F204" s="4"/>
      <c r="G204" s="4"/>
    </row>
    <row r="205" spans="4:7" ht="18">
      <c r="D205" s="4"/>
      <c r="F205" s="4"/>
      <c r="G205" s="4"/>
    </row>
    <row r="206" spans="4:7" ht="18">
      <c r="D206" s="4"/>
      <c r="F206" s="4"/>
      <c r="G206" s="4"/>
    </row>
    <row r="207" spans="4:7" ht="18">
      <c r="D207" s="4"/>
      <c r="F207" s="4"/>
      <c r="G207" s="4"/>
    </row>
    <row r="208" spans="4:7" ht="18">
      <c r="D208" s="4"/>
      <c r="F208" s="4"/>
      <c r="G208" s="4"/>
    </row>
    <row r="209" spans="4:7" ht="18">
      <c r="D209" s="4"/>
      <c r="F209" s="4"/>
      <c r="G209" s="4"/>
    </row>
    <row r="210" spans="4:7" ht="18">
      <c r="D210" s="4"/>
      <c r="F210" s="4"/>
      <c r="G210" s="4"/>
    </row>
    <row r="211" spans="4:7" ht="18">
      <c r="D211" s="4"/>
      <c r="F211" s="4"/>
      <c r="G211" s="4"/>
    </row>
    <row r="212" spans="4:7" ht="18">
      <c r="D212" s="4"/>
      <c r="F212" s="4"/>
      <c r="G212" s="4"/>
    </row>
    <row r="213" spans="4:7" ht="18">
      <c r="D213" s="4"/>
      <c r="F213" s="4"/>
      <c r="G213" s="4"/>
    </row>
    <row r="214" spans="4:7" ht="18">
      <c r="D214" s="4"/>
      <c r="F214" s="4"/>
      <c r="G214" s="4"/>
    </row>
    <row r="215" spans="4:7" ht="18">
      <c r="D215" s="4"/>
      <c r="F215" s="4"/>
      <c r="G215" s="4"/>
    </row>
    <row r="216" spans="4:7" ht="18">
      <c r="D216" s="4"/>
      <c r="F216" s="4"/>
      <c r="G216" s="4"/>
    </row>
    <row r="217" spans="4:7" ht="18">
      <c r="D217" s="4"/>
      <c r="F217" s="4"/>
      <c r="G217" s="4"/>
    </row>
    <row r="218" spans="4:7" ht="18">
      <c r="D218" s="4"/>
      <c r="F218" s="4"/>
      <c r="G218" s="4"/>
    </row>
    <row r="219" spans="4:7" ht="18">
      <c r="D219" s="4"/>
      <c r="F219" s="4"/>
      <c r="G219" s="4"/>
    </row>
    <row r="220" spans="4:7" ht="18">
      <c r="D220" s="4"/>
      <c r="F220" s="4"/>
      <c r="G220" s="4"/>
    </row>
    <row r="221" spans="4:7" ht="18">
      <c r="D221" s="4"/>
      <c r="F221" s="4"/>
      <c r="G221" s="4"/>
    </row>
    <row r="222" spans="4:7" ht="18">
      <c r="D222" s="4"/>
      <c r="F222" s="4"/>
      <c r="G222" s="4"/>
    </row>
    <row r="223" spans="4:7" ht="18">
      <c r="D223" s="4"/>
      <c r="F223" s="4"/>
      <c r="G223" s="4"/>
    </row>
    <row r="224" spans="4:7" ht="18">
      <c r="D224" s="4"/>
      <c r="F224" s="4"/>
      <c r="G224" s="4"/>
    </row>
    <row r="225" spans="4:7" ht="18">
      <c r="D225" s="4"/>
      <c r="F225" s="4"/>
      <c r="G225" s="4"/>
    </row>
    <row r="226" spans="4:7" ht="18">
      <c r="D226" s="4"/>
      <c r="F226" s="4"/>
      <c r="G226" s="4"/>
    </row>
    <row r="227" spans="4:7" ht="18">
      <c r="D227" s="4"/>
      <c r="F227" s="4"/>
      <c r="G227" s="4"/>
    </row>
    <row r="228" spans="4:7" ht="18">
      <c r="D228" s="4"/>
      <c r="F228" s="4"/>
      <c r="G228" s="4"/>
    </row>
    <row r="229" spans="4:7" ht="18">
      <c r="D229" s="4"/>
      <c r="F229" s="4"/>
      <c r="G229" s="4"/>
    </row>
    <row r="230" spans="4:7" ht="18">
      <c r="D230" s="4"/>
      <c r="F230" s="4"/>
      <c r="G230" s="4"/>
    </row>
    <row r="231" spans="4:7" ht="18">
      <c r="D231" s="4"/>
      <c r="F231" s="4"/>
      <c r="G231" s="4"/>
    </row>
    <row r="232" spans="4:7" ht="18">
      <c r="D232" s="4"/>
      <c r="F232" s="4"/>
      <c r="G232" s="4"/>
    </row>
    <row r="233" spans="4:7" ht="18">
      <c r="D233" s="4"/>
      <c r="F233" s="4"/>
      <c r="G233" s="4"/>
    </row>
    <row r="234" spans="4:7" ht="18">
      <c r="D234" s="4"/>
      <c r="F234" s="4"/>
      <c r="G234" s="4"/>
    </row>
    <row r="235" spans="4:7" ht="18">
      <c r="D235" s="4"/>
      <c r="F235" s="4"/>
      <c r="G235" s="4"/>
    </row>
    <row r="236" spans="4:7" ht="18">
      <c r="D236" s="4"/>
      <c r="F236" s="4"/>
      <c r="G236" s="4"/>
    </row>
    <row r="237" spans="4:7" ht="18">
      <c r="D237" s="4"/>
      <c r="F237" s="4"/>
      <c r="G237" s="4"/>
    </row>
    <row r="238" spans="4:7" ht="18">
      <c r="D238" s="4"/>
      <c r="F238" s="4"/>
      <c r="G238" s="4"/>
    </row>
    <row r="239" spans="4:7" ht="18">
      <c r="D239" s="4"/>
      <c r="F239" s="4"/>
      <c r="G239" s="4"/>
    </row>
    <row r="240" spans="4:7" ht="18">
      <c r="D240" s="4"/>
      <c r="F240" s="4"/>
      <c r="G240" s="4"/>
    </row>
    <row r="241" spans="4:7" ht="18">
      <c r="D241" s="4"/>
      <c r="F241" s="4"/>
      <c r="G241" s="4"/>
    </row>
    <row r="242" spans="4:7" ht="18">
      <c r="D242" s="4"/>
      <c r="F242" s="4"/>
      <c r="G242" s="4"/>
    </row>
    <row r="243" spans="4:7" ht="18">
      <c r="D243" s="4"/>
      <c r="F243" s="4"/>
      <c r="G243" s="4"/>
    </row>
    <row r="244" spans="4:7" ht="18">
      <c r="D244" s="4"/>
      <c r="F244" s="4"/>
      <c r="G244" s="4"/>
    </row>
    <row r="245" spans="4:7" ht="18">
      <c r="D245" s="4"/>
      <c r="F245" s="4"/>
      <c r="G245" s="4"/>
    </row>
    <row r="246" spans="4:7" ht="18">
      <c r="D246" s="4"/>
      <c r="F246" s="4"/>
      <c r="G246" s="4"/>
    </row>
    <row r="247" spans="4:7" ht="18">
      <c r="D247" s="4"/>
      <c r="F247" s="4"/>
      <c r="G247" s="4"/>
    </row>
    <row r="248" spans="4:7" ht="18">
      <c r="D248" s="4"/>
      <c r="F248" s="4"/>
      <c r="G248" s="4"/>
    </row>
    <row r="249" spans="4:7" ht="18">
      <c r="D249" s="4"/>
      <c r="F249" s="4"/>
      <c r="G249" s="4"/>
    </row>
    <row r="250" spans="4:7" ht="18">
      <c r="D250" s="4"/>
      <c r="F250" s="4"/>
      <c r="G250" s="4"/>
    </row>
    <row r="251" spans="4:7" ht="18">
      <c r="D251" s="4"/>
      <c r="F251" s="4"/>
      <c r="G251" s="4"/>
    </row>
    <row r="252" spans="4:7" ht="18">
      <c r="D252" s="4"/>
      <c r="F252" s="4"/>
      <c r="G252" s="4"/>
    </row>
    <row r="253" spans="4:7" ht="18">
      <c r="D253" s="4"/>
      <c r="F253" s="4"/>
      <c r="G253" s="4"/>
    </row>
    <row r="254" spans="4:7" ht="18">
      <c r="D254" s="4"/>
      <c r="F254" s="4"/>
      <c r="G254" s="4"/>
    </row>
    <row r="255" spans="4:7" ht="18">
      <c r="D255" s="4"/>
      <c r="F255" s="4"/>
      <c r="G255" s="4"/>
    </row>
    <row r="256" spans="4:7" ht="18">
      <c r="D256" s="4"/>
      <c r="F256" s="4"/>
      <c r="G256" s="4"/>
    </row>
    <row r="257" spans="4:7" ht="18">
      <c r="D257" s="4"/>
      <c r="F257" s="4"/>
      <c r="G257" s="4"/>
    </row>
    <row r="258" spans="4:7" ht="18">
      <c r="D258" s="4"/>
      <c r="F258" s="4"/>
      <c r="G258" s="4"/>
    </row>
    <row r="259" spans="4:7" ht="18">
      <c r="D259" s="4"/>
      <c r="F259" s="4"/>
      <c r="G259" s="4"/>
    </row>
    <row r="260" spans="4:7" ht="18">
      <c r="D260" s="4"/>
      <c r="F260" s="4"/>
      <c r="G260" s="4"/>
    </row>
    <row r="261" spans="4:7" ht="18">
      <c r="D261" s="4"/>
      <c r="F261" s="4"/>
      <c r="G261" s="4"/>
    </row>
    <row r="262" spans="4:7" ht="18">
      <c r="D262" s="4"/>
      <c r="F262" s="4"/>
      <c r="G262" s="4"/>
    </row>
    <row r="263" spans="4:7" ht="18">
      <c r="D263" s="4"/>
      <c r="F263" s="4"/>
      <c r="G263" s="4"/>
    </row>
    <row r="264" spans="4:7" ht="18">
      <c r="D264" s="4"/>
      <c r="F264" s="4"/>
      <c r="G264" s="4"/>
    </row>
    <row r="265" spans="4:7" ht="18">
      <c r="D265" s="4"/>
      <c r="F265" s="4"/>
      <c r="G265" s="4"/>
    </row>
    <row r="266" spans="4:7" ht="18">
      <c r="D266" s="4"/>
      <c r="F266" s="4"/>
      <c r="G266" s="4"/>
    </row>
    <row r="267" spans="4:7" ht="18">
      <c r="D267" s="4"/>
      <c r="F267" s="4"/>
      <c r="G267" s="4"/>
    </row>
    <row r="268" spans="4:7" ht="18">
      <c r="D268" s="4"/>
      <c r="F268" s="4"/>
      <c r="G268" s="4"/>
    </row>
    <row r="269" spans="4:7" ht="18">
      <c r="D269" s="4"/>
      <c r="F269" s="4"/>
      <c r="G269" s="4"/>
    </row>
    <row r="270" spans="4:7" ht="18">
      <c r="D270" s="4"/>
      <c r="F270" s="4"/>
      <c r="G270" s="4"/>
    </row>
    <row r="271" spans="4:7" ht="18">
      <c r="D271" s="4"/>
      <c r="F271" s="4"/>
      <c r="G271" s="4"/>
    </row>
    <row r="272" spans="4:7" ht="18">
      <c r="D272" s="4"/>
      <c r="F272" s="4"/>
      <c r="G272" s="4"/>
    </row>
    <row r="273" spans="4:7" ht="18">
      <c r="D273" s="4"/>
      <c r="F273" s="4"/>
      <c r="G273" s="4"/>
    </row>
    <row r="274" spans="4:7" ht="18">
      <c r="D274" s="4"/>
      <c r="F274" s="4"/>
      <c r="G274" s="4"/>
    </row>
    <row r="275" spans="4:7" ht="18">
      <c r="D275" s="4"/>
      <c r="F275" s="4"/>
      <c r="G275" s="4"/>
    </row>
    <row r="276" spans="4:7" ht="18">
      <c r="D276" s="4"/>
      <c r="F276" s="4"/>
      <c r="G276" s="4"/>
    </row>
    <row r="277" spans="4:7" ht="18">
      <c r="D277" s="4"/>
      <c r="F277" s="4"/>
      <c r="G277" s="4"/>
    </row>
    <row r="278" spans="4:7" ht="18">
      <c r="D278" s="4"/>
      <c r="F278" s="4"/>
      <c r="G278" s="4"/>
    </row>
    <row r="279" spans="4:7" ht="18">
      <c r="D279" s="4"/>
      <c r="F279" s="4"/>
      <c r="G279" s="4"/>
    </row>
    <row r="280" spans="4:7" ht="18">
      <c r="D280" s="4"/>
      <c r="F280" s="4"/>
      <c r="G280" s="4"/>
    </row>
    <row r="281" spans="4:7" ht="18">
      <c r="D281" s="4"/>
      <c r="F281" s="4"/>
      <c r="G281" s="4"/>
    </row>
    <row r="282" spans="4:7" ht="18">
      <c r="D282" s="4"/>
      <c r="F282" s="4"/>
      <c r="G282" s="4"/>
    </row>
    <row r="283" spans="4:7" ht="18">
      <c r="D283" s="4"/>
      <c r="F283" s="4"/>
      <c r="G283" s="4"/>
    </row>
    <row r="284" spans="4:7" ht="18">
      <c r="D284" s="4"/>
      <c r="F284" s="4"/>
      <c r="G284" s="4"/>
    </row>
    <row r="285" spans="4:7" ht="18">
      <c r="D285" s="4"/>
      <c r="F285" s="4"/>
      <c r="G285" s="4"/>
    </row>
    <row r="286" spans="4:7" ht="18">
      <c r="D286" s="4"/>
      <c r="F286" s="4"/>
      <c r="G286" s="4"/>
    </row>
    <row r="287" spans="4:7" ht="18">
      <c r="D287" s="4"/>
      <c r="F287" s="4"/>
      <c r="G287" s="4"/>
    </row>
    <row r="288" spans="4:7" ht="18">
      <c r="D288" s="4"/>
      <c r="F288" s="4"/>
      <c r="G288" s="4"/>
    </row>
    <row r="289" spans="4:7" ht="18">
      <c r="D289" s="4"/>
      <c r="F289" s="4"/>
      <c r="G289" s="4"/>
    </row>
    <row r="290" spans="4:7" ht="18">
      <c r="D290" s="4"/>
      <c r="F290" s="4"/>
      <c r="G290" s="4"/>
    </row>
    <row r="291" spans="4:7" ht="18">
      <c r="D291" s="4"/>
      <c r="F291" s="4"/>
      <c r="G291" s="4"/>
    </row>
    <row r="292" spans="4:7" ht="18">
      <c r="D292" s="4"/>
      <c r="F292" s="4"/>
      <c r="G292" s="4"/>
    </row>
    <row r="293" spans="4:7" ht="18">
      <c r="D293" s="4"/>
      <c r="F293" s="4"/>
      <c r="G293" s="4"/>
    </row>
    <row r="294" spans="4:7" ht="18">
      <c r="D294" s="4"/>
      <c r="F294" s="4"/>
      <c r="G294" s="4"/>
    </row>
    <row r="295" spans="4:7" ht="18">
      <c r="D295" s="4"/>
      <c r="F295" s="4"/>
      <c r="G295" s="4"/>
    </row>
    <row r="296" spans="4:7" ht="18">
      <c r="D296" s="4"/>
      <c r="F296" s="4"/>
      <c r="G296" s="4"/>
    </row>
    <row r="297" spans="4:7" ht="18">
      <c r="D297" s="4"/>
      <c r="F297" s="4"/>
      <c r="G297" s="4"/>
    </row>
    <row r="298" spans="4:7" ht="18">
      <c r="D298" s="4"/>
      <c r="F298" s="4"/>
      <c r="G298" s="4"/>
    </row>
    <row r="299" spans="4:7" ht="18">
      <c r="D299" s="4"/>
      <c r="F299" s="4"/>
      <c r="G299" s="4"/>
    </row>
    <row r="300" spans="4:7" ht="18">
      <c r="D300" s="4"/>
      <c r="F300" s="4"/>
      <c r="G300" s="4"/>
    </row>
    <row r="301" spans="4:7" ht="18">
      <c r="D301" s="4"/>
      <c r="F301" s="4"/>
      <c r="G301" s="4"/>
    </row>
    <row r="302" spans="4:7" ht="18">
      <c r="D302" s="4"/>
      <c r="F302" s="4"/>
      <c r="G302" s="4"/>
    </row>
    <row r="303" spans="4:7" ht="18">
      <c r="D303" s="4"/>
      <c r="F303" s="4"/>
      <c r="G303" s="4"/>
    </row>
    <row r="304" spans="4:7" ht="18">
      <c r="D304" s="4"/>
      <c r="F304" s="4"/>
      <c r="G304" s="4"/>
    </row>
    <row r="305" spans="4:7" ht="18">
      <c r="D305" s="4"/>
      <c r="F305" s="4"/>
      <c r="G305" s="4"/>
    </row>
    <row r="306" spans="4:7" ht="18">
      <c r="D306" s="4"/>
      <c r="F306" s="4"/>
      <c r="G306" s="4"/>
    </row>
    <row r="307" spans="4:7" ht="18">
      <c r="D307" s="4"/>
      <c r="F307" s="4"/>
      <c r="G307" s="4"/>
    </row>
    <row r="308" spans="4:7" ht="18">
      <c r="D308" s="4"/>
      <c r="F308" s="4"/>
      <c r="G308" s="4"/>
    </row>
    <row r="309" spans="4:7" ht="18">
      <c r="D309" s="4"/>
      <c r="F309" s="4"/>
      <c r="G309" s="4"/>
    </row>
    <row r="310" spans="4:7" ht="18">
      <c r="D310" s="4"/>
      <c r="F310" s="4"/>
      <c r="G310" s="4"/>
    </row>
    <row r="311" spans="4:7" ht="18">
      <c r="D311" s="4"/>
      <c r="F311" s="4"/>
      <c r="G311" s="4"/>
    </row>
    <row r="312" spans="4:7" ht="18">
      <c r="D312" s="4"/>
      <c r="F312" s="4"/>
      <c r="G312" s="4"/>
    </row>
    <row r="313" spans="4:7" ht="18">
      <c r="D313" s="4"/>
      <c r="F313" s="4"/>
      <c r="G313" s="4"/>
    </row>
    <row r="314" spans="4:7" ht="18">
      <c r="D314" s="4"/>
      <c r="F314" s="4"/>
      <c r="G314" s="4"/>
    </row>
    <row r="315" spans="4:7" ht="18">
      <c r="D315" s="4"/>
      <c r="F315" s="4"/>
      <c r="G315" s="4"/>
    </row>
    <row r="316" spans="4:7" ht="18">
      <c r="D316" s="4"/>
      <c r="F316" s="4"/>
      <c r="G316" s="4"/>
    </row>
    <row r="317" spans="4:7" ht="18">
      <c r="D317" s="4"/>
      <c r="F317" s="4"/>
      <c r="G317" s="4"/>
    </row>
    <row r="318" spans="4:7" ht="18">
      <c r="D318" s="4"/>
      <c r="F318" s="4"/>
      <c r="G318" s="4"/>
    </row>
    <row r="319" spans="4:7" ht="18">
      <c r="D319" s="4"/>
      <c r="F319" s="4"/>
      <c r="G319" s="4"/>
    </row>
    <row r="320" spans="4:7" ht="18">
      <c r="D320" s="4"/>
      <c r="F320" s="4"/>
      <c r="G320" s="4"/>
    </row>
    <row r="321" spans="4:7" ht="18">
      <c r="D321" s="4"/>
      <c r="F321" s="4"/>
      <c r="G321" s="4"/>
    </row>
    <row r="322" spans="4:7" ht="18">
      <c r="D322" s="4"/>
      <c r="F322" s="4"/>
      <c r="G322" s="4"/>
    </row>
    <row r="323" spans="4:7" ht="18">
      <c r="D323" s="4"/>
      <c r="F323" s="4"/>
      <c r="G323" s="4"/>
    </row>
    <row r="324" spans="4:7" ht="18">
      <c r="D324" s="4"/>
      <c r="F324" s="4"/>
      <c r="G324" s="4"/>
    </row>
    <row r="325" spans="4:7" ht="18">
      <c r="D325" s="4"/>
      <c r="F325" s="4"/>
      <c r="G325" s="4"/>
    </row>
    <row r="326" spans="4:7" ht="18">
      <c r="D326" s="4"/>
      <c r="F326" s="4"/>
      <c r="G326" s="4"/>
    </row>
    <row r="327" spans="4:7" ht="18">
      <c r="D327" s="4"/>
      <c r="F327" s="4"/>
      <c r="G327" s="4"/>
    </row>
    <row r="328" spans="4:7" ht="18">
      <c r="D328" s="4"/>
      <c r="F328" s="4"/>
      <c r="G328" s="4"/>
    </row>
    <row r="329" spans="4:7" ht="18">
      <c r="D329" s="4"/>
      <c r="F329" s="4"/>
      <c r="G329" s="4"/>
    </row>
    <row r="330" spans="4:7" ht="18">
      <c r="D330" s="4"/>
      <c r="F330" s="4"/>
      <c r="G330" s="4"/>
    </row>
    <row r="331" spans="4:7" ht="18">
      <c r="D331" s="4"/>
      <c r="F331" s="4"/>
      <c r="G331" s="4"/>
    </row>
    <row r="332" spans="4:7" ht="18">
      <c r="D332" s="4"/>
      <c r="F332" s="4"/>
      <c r="G332" s="4"/>
    </row>
    <row r="333" spans="4:7" ht="18">
      <c r="D333" s="4"/>
      <c r="F333" s="4"/>
      <c r="G333" s="4"/>
    </row>
    <row r="334" spans="4:7" ht="18">
      <c r="D334" s="4"/>
      <c r="F334" s="4"/>
      <c r="G334" s="4"/>
    </row>
    <row r="335" spans="4:7" ht="18">
      <c r="D335" s="4"/>
      <c r="F335" s="4"/>
      <c r="G335" s="4"/>
    </row>
    <row r="336" spans="4:7" ht="18">
      <c r="D336" s="4"/>
      <c r="F336" s="4"/>
      <c r="G336" s="4"/>
    </row>
    <row r="337" spans="4:7" ht="18">
      <c r="D337" s="4"/>
      <c r="F337" s="4"/>
      <c r="G337" s="4"/>
    </row>
    <row r="338" spans="4:7" ht="18">
      <c r="D338" s="4"/>
      <c r="F338" s="4"/>
      <c r="G338" s="4"/>
    </row>
    <row r="339" spans="4:7" ht="18">
      <c r="D339" s="4"/>
      <c r="F339" s="4"/>
      <c r="G339" s="4"/>
    </row>
    <row r="340" spans="4:7" ht="18">
      <c r="D340" s="4"/>
      <c r="F340" s="4"/>
      <c r="G340" s="4"/>
    </row>
    <row r="341" spans="4:7" ht="18">
      <c r="D341" s="4"/>
      <c r="F341" s="4"/>
      <c r="G341" s="4"/>
    </row>
    <row r="342" spans="4:7" ht="18">
      <c r="D342" s="4"/>
      <c r="F342" s="4"/>
      <c r="G342" s="4"/>
    </row>
    <row r="343" spans="4:7" ht="18">
      <c r="D343" s="4"/>
      <c r="F343" s="4"/>
      <c r="G343" s="4"/>
    </row>
    <row r="344" spans="4:7" ht="18">
      <c r="D344" s="4"/>
      <c r="F344" s="4"/>
      <c r="G344" s="4"/>
    </row>
    <row r="345" spans="4:7" ht="18">
      <c r="D345" s="4"/>
      <c r="F345" s="4"/>
      <c r="G345" s="4"/>
    </row>
    <row r="346" spans="4:7" ht="18">
      <c r="D346" s="4"/>
      <c r="F346" s="4"/>
      <c r="G346" s="4"/>
    </row>
    <row r="347" spans="4:7" ht="18">
      <c r="D347" s="4"/>
      <c r="F347" s="4"/>
      <c r="G347" s="4"/>
    </row>
    <row r="348" spans="4:7" ht="18">
      <c r="D348" s="4"/>
      <c r="F348" s="4"/>
      <c r="G348" s="4"/>
    </row>
    <row r="349" spans="4:7" ht="18">
      <c r="D349" s="4"/>
      <c r="F349" s="4"/>
      <c r="G349" s="4"/>
    </row>
    <row r="350" spans="4:7" ht="18">
      <c r="D350" s="4"/>
      <c r="F350" s="4"/>
      <c r="G350" s="4"/>
    </row>
    <row r="351" spans="4:7" ht="18">
      <c r="D351" s="4"/>
      <c r="F351" s="4"/>
      <c r="G351" s="4"/>
    </row>
    <row r="352" spans="4:7" ht="18">
      <c r="D352" s="4"/>
      <c r="F352" s="4"/>
      <c r="G352" s="4"/>
    </row>
    <row r="353" spans="4:7" ht="18">
      <c r="D353" s="4"/>
      <c r="F353" s="4"/>
      <c r="G353" s="4"/>
    </row>
    <row r="354" spans="4:7" ht="18">
      <c r="D354" s="4"/>
      <c r="F354" s="4"/>
      <c r="G354" s="4"/>
    </row>
    <row r="355" spans="4:7" ht="18">
      <c r="D355" s="4"/>
      <c r="F355" s="4"/>
      <c r="G355" s="4"/>
    </row>
    <row r="356" spans="4:7" ht="18">
      <c r="D356" s="4"/>
      <c r="F356" s="4"/>
      <c r="G356" s="4"/>
    </row>
    <row r="357" spans="4:7" ht="18">
      <c r="D357" s="4"/>
      <c r="F357" s="4"/>
      <c r="G357" s="4"/>
    </row>
    <row r="358" spans="4:7" ht="18">
      <c r="D358" s="4"/>
      <c r="F358" s="4"/>
      <c r="G358" s="4"/>
    </row>
    <row r="359" spans="4:7" ht="18">
      <c r="D359" s="4"/>
      <c r="F359" s="4"/>
      <c r="G359" s="4"/>
    </row>
    <row r="360" spans="4:7" ht="18">
      <c r="D360" s="4"/>
      <c r="F360" s="4"/>
      <c r="G360" s="4"/>
    </row>
    <row r="361" spans="4:7" ht="18">
      <c r="D361" s="4"/>
      <c r="F361" s="4"/>
      <c r="G361" s="4"/>
    </row>
    <row r="362" spans="4:7" ht="18">
      <c r="D362" s="4"/>
      <c r="F362" s="4"/>
      <c r="G362" s="4"/>
    </row>
    <row r="363" spans="4:7" ht="18">
      <c r="D363" s="4"/>
      <c r="F363" s="4"/>
      <c r="G363" s="4"/>
    </row>
    <row r="364" spans="4:7" ht="18">
      <c r="D364" s="4"/>
      <c r="F364" s="4"/>
      <c r="G364" s="4"/>
    </row>
    <row r="365" spans="4:7" ht="18">
      <c r="D365" s="4"/>
      <c r="F365" s="4"/>
      <c r="G365" s="4"/>
    </row>
    <row r="366" spans="4:7" ht="18">
      <c r="D366" s="4"/>
      <c r="F366" s="4"/>
      <c r="G366" s="4"/>
    </row>
    <row r="367" spans="4:7" ht="18">
      <c r="D367" s="4"/>
      <c r="F367" s="4"/>
      <c r="G367" s="4"/>
    </row>
    <row r="368" spans="4:7" ht="18">
      <c r="D368" s="4"/>
      <c r="F368" s="4"/>
      <c r="G368" s="4"/>
    </row>
    <row r="369" spans="4:7" ht="18">
      <c r="D369" s="4"/>
      <c r="F369" s="4"/>
      <c r="G369" s="4"/>
    </row>
    <row r="370" spans="4:7" ht="18">
      <c r="D370" s="4"/>
      <c r="F370" s="4"/>
      <c r="G370" s="4"/>
    </row>
    <row r="371" spans="4:7" ht="18">
      <c r="D371" s="4"/>
      <c r="F371" s="4"/>
      <c r="G371" s="4"/>
    </row>
    <row r="372" spans="4:7" ht="18">
      <c r="D372" s="4"/>
      <c r="F372" s="4"/>
      <c r="G372" s="4"/>
    </row>
    <row r="373" spans="4:7" ht="18">
      <c r="D373" s="4"/>
      <c r="F373" s="4"/>
      <c r="G373" s="4"/>
    </row>
    <row r="374" spans="4:7" ht="18">
      <c r="D374" s="4"/>
      <c r="F374" s="4"/>
      <c r="G374" s="4"/>
    </row>
    <row r="375" spans="4:7" ht="18">
      <c r="D375" s="4"/>
      <c r="F375" s="4"/>
      <c r="G375" s="4"/>
    </row>
    <row r="376" spans="4:7" ht="18">
      <c r="D376" s="4"/>
      <c r="F376" s="4"/>
      <c r="G376" s="4"/>
    </row>
    <row r="377" spans="4:7" ht="18">
      <c r="D377" s="4"/>
      <c r="F377" s="4"/>
      <c r="G377" s="4"/>
    </row>
    <row r="378" spans="4:7" ht="18">
      <c r="D378" s="4"/>
      <c r="F378" s="4"/>
      <c r="G378" s="4"/>
    </row>
    <row r="379" spans="4:7" ht="18">
      <c r="D379" s="4"/>
      <c r="F379" s="4"/>
      <c r="G379" s="4"/>
    </row>
    <row r="380" spans="4:7" ht="18">
      <c r="D380" s="4"/>
      <c r="F380" s="4"/>
      <c r="G380" s="4"/>
    </row>
    <row r="381" spans="4:7" ht="18">
      <c r="D381" s="4"/>
      <c r="F381" s="4"/>
      <c r="G381" s="4"/>
    </row>
    <row r="382" spans="4:7" ht="18">
      <c r="D382" s="4"/>
      <c r="F382" s="4"/>
      <c r="G382" s="4"/>
    </row>
    <row r="383" spans="4:7" ht="18">
      <c r="D383" s="4"/>
      <c r="F383" s="4"/>
      <c r="G383" s="4"/>
    </row>
    <row r="384" spans="4:7" ht="18">
      <c r="D384" s="4"/>
      <c r="F384" s="4"/>
      <c r="G384" s="4"/>
    </row>
    <row r="385" spans="4:7" ht="18">
      <c r="D385" s="4"/>
      <c r="F385" s="4"/>
      <c r="G385" s="4"/>
    </row>
    <row r="386" spans="4:7" ht="18">
      <c r="D386" s="4"/>
      <c r="F386" s="4"/>
      <c r="G386" s="4"/>
    </row>
    <row r="387" spans="4:7" ht="18">
      <c r="D387" s="4"/>
      <c r="F387" s="4"/>
      <c r="G387" s="4"/>
    </row>
    <row r="388" spans="4:7" ht="18">
      <c r="D388" s="4"/>
      <c r="F388" s="4"/>
      <c r="G388" s="4"/>
    </row>
    <row r="389" spans="4:7" ht="18">
      <c r="D389" s="4"/>
      <c r="F389" s="4"/>
      <c r="G389" s="4"/>
    </row>
    <row r="390" spans="4:7" ht="18">
      <c r="D390" s="4"/>
      <c r="F390" s="4"/>
      <c r="G390" s="4"/>
    </row>
    <row r="391" spans="4:7" ht="18">
      <c r="D391" s="4"/>
      <c r="F391" s="4"/>
      <c r="G391" s="4"/>
    </row>
    <row r="392" spans="4:7" ht="18">
      <c r="D392" s="4"/>
      <c r="F392" s="4"/>
      <c r="G392" s="4"/>
    </row>
    <row r="393" spans="4:7" ht="18">
      <c r="D393" s="4"/>
      <c r="F393" s="4"/>
      <c r="G393" s="4"/>
    </row>
    <row r="394" spans="4:7" ht="18">
      <c r="D394" s="4"/>
      <c r="F394" s="4"/>
      <c r="G394" s="4"/>
    </row>
    <row r="395" spans="4:7" ht="18">
      <c r="D395" s="4"/>
      <c r="F395" s="4"/>
      <c r="G395" s="4"/>
    </row>
    <row r="396" spans="4:7" ht="18">
      <c r="D396" s="4"/>
      <c r="F396" s="4"/>
      <c r="G396" s="4"/>
    </row>
    <row r="397" spans="4:7" ht="18">
      <c r="D397" s="4"/>
      <c r="F397" s="4"/>
      <c r="G397" s="4"/>
    </row>
    <row r="398" spans="4:7" ht="18">
      <c r="D398" s="4"/>
      <c r="F398" s="4"/>
      <c r="G398" s="4"/>
    </row>
    <row r="399" spans="4:7" ht="18">
      <c r="D399" s="4"/>
      <c r="F399" s="4"/>
      <c r="G399" s="4"/>
    </row>
    <row r="400" spans="4:7" ht="18">
      <c r="D400" s="4"/>
      <c r="F400" s="4"/>
      <c r="G400" s="4"/>
    </row>
    <row r="401" spans="4:7" ht="18">
      <c r="D401" s="4"/>
      <c r="F401" s="4"/>
      <c r="G401" s="4"/>
    </row>
    <row r="402" spans="4:7" ht="18">
      <c r="D402" s="4"/>
      <c r="F402" s="4"/>
      <c r="G402" s="4"/>
    </row>
    <row r="403" spans="4:7" ht="18">
      <c r="D403" s="4"/>
      <c r="F403" s="4"/>
      <c r="G403" s="4"/>
    </row>
    <row r="404" spans="4:7" ht="18">
      <c r="D404" s="4"/>
      <c r="F404" s="4"/>
      <c r="G404" s="4"/>
    </row>
    <row r="405" spans="4:7" ht="18">
      <c r="D405" s="4"/>
      <c r="F405" s="4"/>
      <c r="G405" s="4"/>
    </row>
    <row r="406" spans="4:7" ht="18">
      <c r="D406" s="4"/>
      <c r="F406" s="4"/>
      <c r="G406" s="4"/>
    </row>
    <row r="407" spans="4:7" ht="18">
      <c r="D407" s="4"/>
      <c r="F407" s="4"/>
      <c r="G407" s="4"/>
    </row>
    <row r="408" spans="4:7" ht="18">
      <c r="D408" s="4"/>
      <c r="F408" s="4"/>
      <c r="G408" s="4"/>
    </row>
    <row r="409" spans="4:7" ht="18">
      <c r="D409" s="4"/>
      <c r="F409" s="4"/>
      <c r="G409" s="4"/>
    </row>
    <row r="410" spans="4:7" ht="18">
      <c r="D410" s="4"/>
      <c r="F410" s="4"/>
      <c r="G410" s="4"/>
    </row>
    <row r="411" spans="4:7" ht="18">
      <c r="D411" s="4"/>
      <c r="F411" s="4"/>
      <c r="G411" s="4"/>
    </row>
    <row r="412" spans="4:7" ht="18">
      <c r="D412" s="4"/>
      <c r="F412" s="4"/>
      <c r="G412" s="4"/>
    </row>
    <row r="413" spans="4:7" ht="18">
      <c r="D413" s="4"/>
      <c r="F413" s="4"/>
      <c r="G413" s="4"/>
    </row>
    <row r="414" spans="4:7" ht="18">
      <c r="D414" s="4"/>
      <c r="F414" s="4"/>
      <c r="G414" s="4"/>
    </row>
    <row r="415" spans="4:7" ht="18">
      <c r="D415" s="4"/>
      <c r="F415" s="4"/>
      <c r="G415" s="4"/>
    </row>
    <row r="416" spans="4:7" ht="18">
      <c r="D416" s="4"/>
      <c r="F416" s="4"/>
      <c r="G416" s="4"/>
    </row>
    <row r="417" spans="4:7" ht="18">
      <c r="D417" s="4"/>
      <c r="F417" s="4"/>
      <c r="G417" s="4"/>
    </row>
    <row r="418" spans="4:7" ht="18">
      <c r="D418" s="4"/>
      <c r="F418" s="4"/>
      <c r="G418" s="4"/>
    </row>
    <row r="419" spans="4:7" ht="18">
      <c r="D419" s="4"/>
      <c r="F419" s="4"/>
      <c r="G419" s="4"/>
    </row>
    <row r="420" spans="4:7" ht="18">
      <c r="D420" s="4"/>
      <c r="F420" s="4"/>
      <c r="G420" s="4"/>
    </row>
    <row r="421" spans="4:7" ht="18">
      <c r="D421" s="4"/>
      <c r="F421" s="4"/>
      <c r="G421" s="4"/>
    </row>
    <row r="422" spans="4:7" ht="18">
      <c r="D422" s="4"/>
      <c r="F422" s="4"/>
      <c r="G422" s="4"/>
    </row>
    <row r="423" spans="4:7" ht="18">
      <c r="D423" s="4"/>
      <c r="F423" s="4"/>
      <c r="G423" s="4"/>
    </row>
    <row r="424" spans="4:7" ht="18">
      <c r="D424" s="4"/>
      <c r="F424" s="4"/>
      <c r="G424" s="4"/>
    </row>
    <row r="425" spans="4:7" ht="18">
      <c r="D425" s="4"/>
      <c r="F425" s="4"/>
      <c r="G425" s="4"/>
    </row>
    <row r="426" spans="4:7" ht="18">
      <c r="D426" s="4"/>
      <c r="F426" s="4"/>
      <c r="G426" s="4"/>
    </row>
    <row r="427" spans="4:7" ht="18">
      <c r="D427" s="4"/>
      <c r="F427" s="4"/>
      <c r="G427" s="4"/>
    </row>
    <row r="428" spans="4:7" ht="18">
      <c r="D428" s="4"/>
      <c r="F428" s="4"/>
      <c r="G428" s="4"/>
    </row>
    <row r="429" spans="4:7" ht="18">
      <c r="D429" s="4"/>
      <c r="F429" s="4"/>
      <c r="G429" s="4"/>
    </row>
    <row r="430" spans="4:7" ht="18">
      <c r="D430" s="4"/>
      <c r="F430" s="4"/>
      <c r="G430" s="4"/>
    </row>
    <row r="431" spans="4:7" ht="18">
      <c r="D431" s="4"/>
      <c r="F431" s="4"/>
      <c r="G431" s="4"/>
    </row>
    <row r="432" spans="4:7" ht="18">
      <c r="D432" s="4"/>
      <c r="F432" s="4"/>
      <c r="G432" s="4"/>
    </row>
    <row r="433" spans="4:7" ht="18">
      <c r="D433" s="4"/>
      <c r="F433" s="4"/>
      <c r="G433" s="4"/>
    </row>
    <row r="434" spans="4:7" ht="18">
      <c r="D434" s="4"/>
      <c r="F434" s="4"/>
      <c r="G434" s="4"/>
    </row>
    <row r="435" spans="4:7" ht="18">
      <c r="D435" s="4"/>
      <c r="F435" s="4"/>
      <c r="G435" s="4"/>
    </row>
    <row r="436" spans="4:7" ht="18">
      <c r="D436" s="4"/>
      <c r="F436" s="4"/>
      <c r="G436" s="4"/>
    </row>
    <row r="437" spans="4:7" ht="18">
      <c r="D437" s="4"/>
      <c r="F437" s="4"/>
      <c r="G437" s="4"/>
    </row>
    <row r="438" spans="4:7" ht="18">
      <c r="D438" s="4"/>
      <c r="F438" s="4"/>
      <c r="G438" s="4"/>
    </row>
    <row r="439" spans="4:7" ht="18">
      <c r="D439" s="4"/>
      <c r="F439" s="4"/>
      <c r="G439" s="4"/>
    </row>
    <row r="440" spans="4:7" ht="18">
      <c r="D440" s="4"/>
      <c r="F440" s="4"/>
      <c r="G440" s="4"/>
    </row>
    <row r="441" spans="4:7" ht="18">
      <c r="D441" s="4"/>
      <c r="F441" s="4"/>
      <c r="G441" s="4"/>
    </row>
    <row r="442" spans="4:7" ht="18">
      <c r="D442" s="4"/>
      <c r="F442" s="4"/>
      <c r="G442" s="4"/>
    </row>
    <row r="443" spans="4:7" ht="18">
      <c r="D443" s="4"/>
      <c r="F443" s="4"/>
      <c r="G443" s="4"/>
    </row>
    <row r="444" spans="4:7" ht="18">
      <c r="D444" s="4"/>
      <c r="F444" s="4"/>
      <c r="G444" s="4"/>
    </row>
    <row r="445" spans="4:7" ht="18">
      <c r="D445" s="4"/>
      <c r="F445" s="4"/>
      <c r="G445" s="4"/>
    </row>
    <row r="446" spans="4:7" ht="18">
      <c r="D446" s="4"/>
      <c r="F446" s="4"/>
      <c r="G446" s="4"/>
    </row>
    <row r="447" spans="4:7" ht="18">
      <c r="D447" s="4"/>
      <c r="F447" s="4"/>
      <c r="G447" s="4"/>
    </row>
    <row r="448" spans="4:7" ht="18">
      <c r="D448" s="4"/>
      <c r="F448" s="4"/>
      <c r="G448" s="4"/>
    </row>
    <row r="449" spans="4:7" ht="18">
      <c r="D449" s="4"/>
      <c r="F449" s="4"/>
      <c r="G449" s="4"/>
    </row>
    <row r="450" spans="4:7" ht="18">
      <c r="D450" s="4"/>
      <c r="F450" s="4"/>
      <c r="G450" s="4"/>
    </row>
    <row r="451" spans="4:7" ht="18">
      <c r="D451" s="4"/>
      <c r="F451" s="4"/>
      <c r="G451" s="4"/>
    </row>
    <row r="452" spans="4:7" ht="18">
      <c r="D452" s="4"/>
      <c r="F452" s="4"/>
      <c r="G452" s="4"/>
    </row>
    <row r="453" spans="4:7" ht="18">
      <c r="D453" s="4"/>
      <c r="F453" s="4"/>
      <c r="G453" s="4"/>
    </row>
    <row r="454" spans="4:7" ht="18">
      <c r="D454" s="4"/>
      <c r="F454" s="4"/>
      <c r="G454" s="4"/>
    </row>
    <row r="455" spans="4:7" ht="18">
      <c r="D455" s="4"/>
      <c r="F455" s="4"/>
      <c r="G455" s="4"/>
    </row>
    <row r="456" spans="4:7" ht="18">
      <c r="D456" s="4"/>
      <c r="F456" s="4"/>
      <c r="G456" s="4"/>
    </row>
    <row r="457" spans="4:7" ht="18">
      <c r="D457" s="4"/>
      <c r="F457" s="4"/>
      <c r="G457" s="4"/>
    </row>
    <row r="458" spans="4:7" ht="18">
      <c r="D458" s="4"/>
      <c r="F458" s="4"/>
      <c r="G458" s="4"/>
    </row>
    <row r="459" spans="4:7" ht="18">
      <c r="D459" s="4"/>
      <c r="F459" s="4"/>
      <c r="G459" s="4"/>
    </row>
    <row r="460" spans="4:7" ht="18">
      <c r="D460" s="4"/>
      <c r="F460" s="4"/>
      <c r="G460" s="4"/>
    </row>
    <row r="461" spans="4:7" ht="18">
      <c r="D461" s="4"/>
      <c r="F461" s="4"/>
      <c r="G461" s="4"/>
    </row>
    <row r="462" spans="4:7" ht="18">
      <c r="D462" s="4"/>
      <c r="F462" s="4"/>
      <c r="G462" s="4"/>
    </row>
    <row r="463" spans="4:7" ht="18">
      <c r="D463" s="4"/>
      <c r="F463" s="4"/>
      <c r="G463" s="4"/>
    </row>
    <row r="464" spans="4:7" ht="18">
      <c r="D464" s="4"/>
      <c r="F464" s="4"/>
      <c r="G464" s="4"/>
    </row>
    <row r="465" spans="4:7" ht="18">
      <c r="D465" s="4"/>
      <c r="F465" s="4"/>
      <c r="G465" s="4"/>
    </row>
    <row r="466" spans="4:7" ht="18">
      <c r="D466" s="4"/>
      <c r="F466" s="4"/>
      <c r="G466" s="4"/>
    </row>
    <row r="467" spans="4:7" ht="18">
      <c r="D467" s="4"/>
      <c r="F467" s="4"/>
      <c r="G467" s="4"/>
    </row>
    <row r="468" spans="4:7" ht="18">
      <c r="D468" s="4"/>
      <c r="F468" s="4"/>
      <c r="G468" s="4"/>
    </row>
    <row r="469" spans="4:7" ht="18">
      <c r="D469" s="4"/>
      <c r="F469" s="4"/>
      <c r="G469" s="4"/>
    </row>
    <row r="470" spans="4:7" ht="18">
      <c r="D470" s="4"/>
      <c r="F470" s="4"/>
      <c r="G470" s="4"/>
    </row>
    <row r="471" spans="4:7" ht="18">
      <c r="D471" s="4"/>
      <c r="F471" s="4"/>
      <c r="G471" s="4"/>
    </row>
    <row r="472" spans="4:7" ht="18">
      <c r="D472" s="4"/>
      <c r="F472" s="4"/>
      <c r="G472" s="4"/>
    </row>
    <row r="473" spans="4:7" ht="18">
      <c r="D473" s="4"/>
      <c r="F473" s="4"/>
      <c r="G473" s="4"/>
    </row>
    <row r="474" spans="4:7" ht="18">
      <c r="D474" s="4"/>
      <c r="F474" s="4"/>
      <c r="G474" s="4"/>
    </row>
    <row r="475" spans="4:7" ht="18">
      <c r="D475" s="4"/>
      <c r="F475" s="4"/>
      <c r="G475" s="4"/>
    </row>
    <row r="476" spans="4:7" ht="18">
      <c r="D476" s="4"/>
      <c r="F476" s="4"/>
      <c r="G476" s="4"/>
    </row>
    <row r="477" spans="4:7" ht="18">
      <c r="D477" s="4"/>
      <c r="F477" s="4"/>
      <c r="G477" s="4"/>
    </row>
    <row r="478" spans="4:7" ht="18">
      <c r="D478" s="4"/>
      <c r="F478" s="4"/>
      <c r="G478" s="4"/>
    </row>
    <row r="479" spans="4:7" ht="18">
      <c r="D479" s="4"/>
      <c r="F479" s="4"/>
      <c r="G479" s="4"/>
    </row>
    <row r="480" spans="4:7" ht="18">
      <c r="D480" s="4"/>
      <c r="F480" s="4"/>
      <c r="G480" s="4"/>
    </row>
    <row r="481" spans="4:7" ht="18">
      <c r="D481" s="4"/>
      <c r="F481" s="4"/>
      <c r="G481" s="4"/>
    </row>
    <row r="482" spans="4:7" ht="18">
      <c r="D482" s="4"/>
      <c r="F482" s="4"/>
      <c r="G482" s="4"/>
    </row>
    <row r="483" spans="4:7" ht="18">
      <c r="D483" s="4"/>
      <c r="F483" s="4"/>
      <c r="G483" s="4"/>
    </row>
    <row r="484" spans="4:7" ht="18">
      <c r="D484" s="4"/>
      <c r="F484" s="4"/>
      <c r="G484" s="4"/>
    </row>
    <row r="485" spans="4:7" ht="18">
      <c r="D485" s="4"/>
      <c r="F485" s="4"/>
      <c r="G485" s="4"/>
    </row>
    <row r="486" spans="4:7" ht="18">
      <c r="D486" s="4"/>
      <c r="F486" s="4"/>
      <c r="G486" s="4"/>
    </row>
    <row r="487" spans="4:7" ht="18">
      <c r="D487" s="4"/>
      <c r="F487" s="4"/>
      <c r="G487" s="4"/>
    </row>
    <row r="488" spans="4:7" ht="18">
      <c r="D488" s="4"/>
      <c r="F488" s="4"/>
      <c r="G488" s="4"/>
    </row>
    <row r="489" spans="4:7" ht="18">
      <c r="D489" s="4"/>
      <c r="F489" s="4"/>
      <c r="G489" s="4"/>
    </row>
    <row r="490" spans="4:7" ht="18">
      <c r="D490" s="4"/>
      <c r="F490" s="4"/>
      <c r="G490" s="4"/>
    </row>
    <row r="491" spans="4:7" ht="18">
      <c r="D491" s="4"/>
      <c r="F491" s="4"/>
      <c r="G491" s="4"/>
    </row>
    <row r="492" spans="4:7" ht="18">
      <c r="D492" s="4"/>
      <c r="F492" s="4"/>
      <c r="G492" s="4"/>
    </row>
    <row r="493" spans="4:7" ht="18">
      <c r="D493" s="4"/>
      <c r="F493" s="4"/>
      <c r="G493" s="4"/>
    </row>
    <row r="494" spans="4:7" ht="18">
      <c r="D494" s="4"/>
      <c r="F494" s="4"/>
      <c r="G494" s="4"/>
    </row>
    <row r="495" spans="4:7" ht="18">
      <c r="D495" s="4"/>
      <c r="F495" s="4"/>
      <c r="G495" s="4"/>
    </row>
    <row r="496" spans="4:7" ht="18">
      <c r="D496" s="4"/>
      <c r="F496" s="4"/>
      <c r="G496" s="4"/>
    </row>
    <row r="497" spans="4:7" ht="18">
      <c r="D497" s="4"/>
      <c r="F497" s="4"/>
      <c r="G497" s="4"/>
    </row>
    <row r="498" spans="4:7" ht="18">
      <c r="D498" s="4"/>
      <c r="F498" s="4"/>
      <c r="G498" s="4"/>
    </row>
    <row r="499" spans="4:7" ht="18">
      <c r="D499" s="4"/>
      <c r="F499" s="4"/>
      <c r="G499" s="4"/>
    </row>
    <row r="500" spans="4:7" ht="18">
      <c r="D500" s="4"/>
      <c r="F500" s="4"/>
      <c r="G500" s="4"/>
    </row>
    <row r="501" spans="4:7" ht="18">
      <c r="D501" s="4"/>
      <c r="F501" s="4"/>
      <c r="G501" s="4"/>
    </row>
    <row r="502" spans="4:7" ht="18">
      <c r="D502" s="4"/>
      <c r="F502" s="4"/>
      <c r="G502" s="4"/>
    </row>
    <row r="503" spans="4:7" ht="18">
      <c r="D503" s="4"/>
      <c r="F503" s="4"/>
      <c r="G503" s="4"/>
    </row>
    <row r="504" spans="4:7" ht="18">
      <c r="D504" s="4"/>
      <c r="F504" s="4"/>
      <c r="G504" s="4"/>
    </row>
    <row r="505" spans="4:7" ht="18">
      <c r="D505" s="4"/>
      <c r="F505" s="4"/>
      <c r="G505" s="4"/>
    </row>
    <row r="506" spans="4:7" ht="18">
      <c r="D506" s="4"/>
      <c r="F506" s="4"/>
      <c r="G506" s="4"/>
    </row>
    <row r="507" spans="4:7" ht="18">
      <c r="D507" s="4"/>
      <c r="F507" s="4"/>
      <c r="G507" s="4"/>
    </row>
    <row r="508" spans="4:7" ht="18">
      <c r="D508" s="4"/>
      <c r="F508" s="4"/>
      <c r="G508" s="4"/>
    </row>
    <row r="509" spans="4:7" ht="18">
      <c r="D509" s="4"/>
      <c r="F509" s="4"/>
      <c r="G509" s="4"/>
    </row>
    <row r="510" spans="4:7" ht="18">
      <c r="D510" s="4"/>
      <c r="F510" s="4"/>
      <c r="G510" s="4"/>
    </row>
    <row r="511" spans="4:7" ht="18">
      <c r="D511" s="4"/>
      <c r="F511" s="4"/>
      <c r="G511" s="4"/>
    </row>
    <row r="512" spans="4:7" ht="18">
      <c r="D512" s="4"/>
      <c r="F512" s="4"/>
      <c r="G512" s="4"/>
    </row>
    <row r="513" spans="4:7" ht="18">
      <c r="D513" s="4"/>
      <c r="F513" s="4"/>
      <c r="G513" s="4"/>
    </row>
    <row r="514" spans="4:7" ht="18">
      <c r="D514" s="4"/>
      <c r="F514" s="4"/>
      <c r="G514" s="4"/>
    </row>
    <row r="515" spans="4:7" ht="18">
      <c r="D515" s="4"/>
      <c r="F515" s="4"/>
      <c r="G515" s="4"/>
    </row>
    <row r="516" spans="4:7" ht="18">
      <c r="D516" s="4"/>
      <c r="F516" s="4"/>
      <c r="G516" s="4"/>
    </row>
    <row r="517" spans="4:7" ht="18">
      <c r="D517" s="4"/>
      <c r="F517" s="4"/>
      <c r="G517" s="4"/>
    </row>
    <row r="518" spans="4:7" ht="18">
      <c r="D518" s="4"/>
      <c r="F518" s="4"/>
      <c r="G518" s="4"/>
    </row>
    <row r="519" spans="4:7" ht="18">
      <c r="D519" s="4"/>
      <c r="F519" s="4"/>
      <c r="G519" s="4"/>
    </row>
    <row r="520" spans="4:7" ht="18">
      <c r="D520" s="4"/>
      <c r="F520" s="4"/>
      <c r="G520" s="4"/>
    </row>
    <row r="521" spans="4:7" ht="18">
      <c r="D521" s="4"/>
      <c r="F521" s="4"/>
      <c r="G521" s="4"/>
    </row>
    <row r="522" spans="4:7" ht="18">
      <c r="D522" s="4"/>
      <c r="F522" s="4"/>
      <c r="G522" s="4"/>
    </row>
    <row r="523" spans="4:7" ht="18">
      <c r="D523" s="4"/>
      <c r="F523" s="4"/>
      <c r="G523" s="4"/>
    </row>
    <row r="524" spans="4:7" ht="18">
      <c r="D524" s="4"/>
      <c r="F524" s="4"/>
      <c r="G524" s="4"/>
    </row>
    <row r="525" spans="4:7" ht="18">
      <c r="D525" s="4"/>
      <c r="F525" s="4"/>
      <c r="G525" s="4"/>
    </row>
    <row r="526" spans="4:7" ht="18">
      <c r="D526" s="4"/>
      <c r="F526" s="4"/>
      <c r="G526" s="4"/>
    </row>
    <row r="527" spans="4:7" ht="18">
      <c r="D527" s="4"/>
      <c r="F527" s="4"/>
      <c r="G527" s="4"/>
    </row>
    <row r="528" spans="4:7" ht="18">
      <c r="D528" s="4"/>
      <c r="F528" s="4"/>
      <c r="G528" s="4"/>
    </row>
    <row r="529" spans="4:7" ht="18">
      <c r="D529" s="4"/>
      <c r="F529" s="4"/>
      <c r="G529" s="4"/>
    </row>
    <row r="530" spans="4:7" ht="18">
      <c r="D530" s="4"/>
      <c r="F530" s="4"/>
      <c r="G530" s="4"/>
    </row>
    <row r="531" spans="4:7" ht="18">
      <c r="D531" s="4"/>
      <c r="F531" s="4"/>
      <c r="G531" s="4"/>
    </row>
    <row r="532" spans="4:7" ht="18">
      <c r="D532" s="4"/>
      <c r="F532" s="4"/>
      <c r="G532" s="4"/>
    </row>
    <row r="533" spans="4:7" ht="18">
      <c r="D533" s="4"/>
      <c r="F533" s="4"/>
      <c r="G533" s="4"/>
    </row>
    <row r="534" spans="4:7" ht="18">
      <c r="D534" s="4"/>
      <c r="F534" s="4"/>
      <c r="G534" s="4"/>
    </row>
    <row r="535" spans="4:7" ht="18">
      <c r="D535" s="4"/>
      <c r="F535" s="4"/>
      <c r="G535" s="4"/>
    </row>
    <row r="536" spans="4:7" ht="18">
      <c r="D536" s="4"/>
      <c r="F536" s="4"/>
      <c r="G536" s="4"/>
    </row>
    <row r="537" spans="4:7" ht="18">
      <c r="D537" s="4"/>
      <c r="F537" s="4"/>
      <c r="G537" s="4"/>
    </row>
    <row r="538" spans="4:7" ht="18">
      <c r="D538" s="4"/>
      <c r="F538" s="4"/>
      <c r="G538" s="4"/>
    </row>
    <row r="539" spans="4:7" ht="18">
      <c r="D539" s="4"/>
      <c r="F539" s="4"/>
      <c r="G539" s="4"/>
    </row>
    <row r="540" spans="4:7" ht="18">
      <c r="D540" s="4"/>
      <c r="F540" s="4"/>
      <c r="G540" s="4"/>
    </row>
    <row r="541" spans="4:7" ht="18">
      <c r="D541" s="4"/>
      <c r="F541" s="4"/>
      <c r="G541" s="4"/>
    </row>
    <row r="542" spans="4:7" ht="18">
      <c r="D542" s="4"/>
      <c r="F542" s="4"/>
      <c r="G542" s="4"/>
    </row>
    <row r="543" spans="4:7" ht="18">
      <c r="D543" s="4"/>
      <c r="F543" s="4"/>
      <c r="G543" s="4"/>
    </row>
    <row r="544" spans="4:7" ht="18">
      <c r="D544" s="4"/>
      <c r="F544" s="4"/>
      <c r="G544" s="4"/>
    </row>
    <row r="545" spans="4:7" ht="18">
      <c r="D545" s="4"/>
      <c r="F545" s="4"/>
      <c r="G545" s="4"/>
    </row>
    <row r="546" spans="4:7" ht="18">
      <c r="D546" s="4"/>
      <c r="F546" s="4"/>
      <c r="G546" s="4"/>
    </row>
    <row r="547" spans="4:7" ht="18">
      <c r="D547" s="4"/>
      <c r="F547" s="4"/>
      <c r="G547" s="4"/>
    </row>
    <row r="548" spans="4:7" ht="18">
      <c r="D548" s="4"/>
      <c r="F548" s="4"/>
      <c r="G548" s="4"/>
    </row>
    <row r="549" spans="4:7" ht="18">
      <c r="D549" s="4"/>
      <c r="F549" s="4"/>
      <c r="G549" s="4"/>
    </row>
    <row r="550" spans="4:7" ht="18">
      <c r="D550" s="4"/>
      <c r="F550" s="4"/>
      <c r="G550" s="4"/>
    </row>
    <row r="551" spans="4:7" ht="18">
      <c r="D551" s="4"/>
      <c r="F551" s="4"/>
      <c r="G551" s="4"/>
    </row>
    <row r="552" spans="4:7" ht="18">
      <c r="D552" s="4"/>
      <c r="F552" s="4"/>
      <c r="G552" s="4"/>
    </row>
    <row r="553" spans="4:7" ht="18">
      <c r="D553" s="4"/>
      <c r="F553" s="4"/>
      <c r="G553" s="4"/>
    </row>
    <row r="554" spans="4:7" ht="18">
      <c r="D554" s="4"/>
      <c r="F554" s="4"/>
      <c r="G554" s="4"/>
    </row>
    <row r="555" spans="4:7" ht="18">
      <c r="D555" s="4"/>
      <c r="F555" s="4"/>
      <c r="G555" s="4"/>
    </row>
    <row r="556" spans="4:7" ht="18">
      <c r="D556" s="4"/>
      <c r="F556" s="4"/>
      <c r="G556" s="4"/>
    </row>
    <row r="557" spans="4:7" ht="18">
      <c r="D557" s="4"/>
      <c r="F557" s="4"/>
      <c r="G557" s="4"/>
    </row>
    <row r="558" spans="4:7" ht="18">
      <c r="D558" s="4"/>
      <c r="F558" s="4"/>
      <c r="G558" s="4"/>
    </row>
    <row r="559" spans="4:7" ht="18">
      <c r="D559" s="4"/>
      <c r="F559" s="4"/>
      <c r="G559" s="4"/>
    </row>
    <row r="560" spans="4:7" ht="18">
      <c r="D560" s="4"/>
      <c r="F560" s="4"/>
      <c r="G560" s="4"/>
    </row>
    <row r="561" spans="4:7" ht="18">
      <c r="D561" s="4"/>
      <c r="F561" s="4"/>
      <c r="G561" s="4"/>
    </row>
    <row r="562" spans="4:7" ht="18">
      <c r="D562" s="4"/>
      <c r="F562" s="4"/>
      <c r="G562" s="4"/>
    </row>
    <row r="563" spans="4:7" ht="18">
      <c r="D563" s="4"/>
      <c r="F563" s="4"/>
      <c r="G563" s="4"/>
    </row>
    <row r="564" spans="4:7" ht="18">
      <c r="D564" s="4"/>
      <c r="F564" s="4"/>
      <c r="G564" s="4"/>
    </row>
    <row r="565" spans="4:7" ht="18">
      <c r="D565" s="4"/>
      <c r="F565" s="4"/>
      <c r="G565" s="4"/>
    </row>
    <row r="566" spans="4:7" ht="18">
      <c r="D566" s="4"/>
      <c r="F566" s="4"/>
      <c r="G566" s="4"/>
    </row>
    <row r="567" spans="4:7" ht="18">
      <c r="D567" s="4"/>
      <c r="F567" s="4"/>
      <c r="G567" s="4"/>
    </row>
    <row r="568" spans="4:7" ht="18">
      <c r="D568" s="4"/>
      <c r="F568" s="4"/>
      <c r="G568" s="4"/>
    </row>
    <row r="569" spans="4:7" ht="18">
      <c r="D569" s="4"/>
      <c r="F569" s="4"/>
      <c r="G569" s="4"/>
    </row>
    <row r="570" spans="4:7" ht="18">
      <c r="D570" s="4"/>
      <c r="F570" s="4"/>
      <c r="G570" s="4"/>
    </row>
    <row r="571" spans="4:7" ht="18">
      <c r="D571" s="4"/>
      <c r="F571" s="4"/>
      <c r="G571" s="4"/>
    </row>
    <row r="572" spans="4:7" ht="18">
      <c r="D572" s="4"/>
      <c r="F572" s="4"/>
      <c r="G572" s="4"/>
    </row>
    <row r="573" spans="4:7" ht="18">
      <c r="D573" s="4"/>
      <c r="F573" s="4"/>
      <c r="G573" s="4"/>
    </row>
    <row r="574" spans="4:7" ht="18">
      <c r="D574" s="4"/>
      <c r="F574" s="4"/>
      <c r="G574" s="4"/>
    </row>
    <row r="575" spans="4:7" ht="18">
      <c r="D575" s="4"/>
      <c r="F575" s="4"/>
      <c r="G575" s="4"/>
    </row>
    <row r="576" spans="4:7" ht="18">
      <c r="D576" s="4"/>
      <c r="F576" s="4"/>
      <c r="G576" s="4"/>
    </row>
    <row r="577" spans="4:7" ht="18">
      <c r="D577" s="4"/>
      <c r="F577" s="4"/>
      <c r="G577" s="4"/>
    </row>
    <row r="578" spans="4:7" ht="18">
      <c r="D578" s="4"/>
      <c r="F578" s="4"/>
      <c r="G578" s="4"/>
    </row>
    <row r="579" spans="4:7" ht="18">
      <c r="D579" s="4"/>
      <c r="F579" s="4"/>
      <c r="G579" s="4"/>
    </row>
    <row r="580" spans="4:7" ht="18">
      <c r="D580" s="4"/>
      <c r="F580" s="4"/>
      <c r="G580" s="4"/>
    </row>
    <row r="581" spans="4:7" ht="18">
      <c r="D581" s="4"/>
      <c r="F581" s="4"/>
      <c r="G581" s="4"/>
    </row>
    <row r="582" spans="4:7" ht="18">
      <c r="D582" s="4"/>
      <c r="F582" s="4"/>
      <c r="G582" s="4"/>
    </row>
    <row r="583" spans="4:7" ht="18">
      <c r="D583" s="4"/>
      <c r="F583" s="4"/>
      <c r="G583" s="4"/>
    </row>
    <row r="584" spans="4:7" ht="18">
      <c r="D584" s="4"/>
      <c r="F584" s="4"/>
      <c r="G584" s="4"/>
    </row>
    <row r="585" spans="4:7" ht="18">
      <c r="D585" s="4"/>
      <c r="F585" s="4"/>
      <c r="G585" s="4"/>
    </row>
    <row r="586" spans="4:7" ht="18">
      <c r="D586" s="4"/>
      <c r="F586" s="4"/>
      <c r="G586" s="4"/>
    </row>
    <row r="587" spans="4:7" ht="18">
      <c r="D587" s="4"/>
      <c r="F587" s="4"/>
      <c r="G587" s="4"/>
    </row>
    <row r="588" spans="4:7" ht="18">
      <c r="D588" s="4"/>
      <c r="F588" s="4"/>
      <c r="G588" s="4"/>
    </row>
    <row r="589" spans="4:7" ht="18">
      <c r="D589" s="4"/>
      <c r="F589" s="4"/>
      <c r="G589" s="4"/>
    </row>
    <row r="590" spans="4:7" ht="18">
      <c r="D590" s="4"/>
      <c r="F590" s="4"/>
      <c r="G590" s="4"/>
    </row>
    <row r="591" spans="4:7" ht="18">
      <c r="D591" s="4"/>
      <c r="F591" s="4"/>
      <c r="G591" s="4"/>
    </row>
    <row r="592" spans="4:7" ht="18">
      <c r="D592" s="4"/>
      <c r="F592" s="4"/>
      <c r="G592" s="4"/>
    </row>
    <row r="593" spans="4:7" ht="18">
      <c r="D593" s="4"/>
      <c r="F593" s="4"/>
      <c r="G593" s="4"/>
    </row>
    <row r="594" spans="4:7" ht="18">
      <c r="D594" s="4"/>
      <c r="F594" s="4"/>
      <c r="G594" s="4"/>
    </row>
    <row r="595" spans="4:7" ht="18">
      <c r="D595" s="4"/>
      <c r="F595" s="4"/>
      <c r="G595" s="4"/>
    </row>
    <row r="596" spans="4:7" ht="18">
      <c r="D596" s="4"/>
      <c r="F596" s="4"/>
      <c r="G596" s="4"/>
    </row>
    <row r="597" spans="4:7" ht="18">
      <c r="D597" s="4"/>
      <c r="F597" s="4"/>
      <c r="G597" s="4"/>
    </row>
    <row r="598" spans="4:7" ht="18">
      <c r="D598" s="4"/>
      <c r="F598" s="4"/>
      <c r="G598" s="4"/>
    </row>
    <row r="599" spans="4:7" ht="18">
      <c r="D599" s="4"/>
      <c r="F599" s="4"/>
      <c r="G599" s="4"/>
    </row>
    <row r="600" spans="4:7" ht="18">
      <c r="D600" s="4"/>
      <c r="F600" s="4"/>
      <c r="G600" s="4"/>
    </row>
    <row r="601" spans="4:7" ht="18">
      <c r="D601" s="4"/>
      <c r="F601" s="4"/>
      <c r="G601" s="4"/>
    </row>
    <row r="602" spans="4:7" ht="18">
      <c r="D602" s="4"/>
      <c r="F602" s="4"/>
      <c r="G602" s="4"/>
    </row>
    <row r="603" spans="4:7" ht="18">
      <c r="D603" s="4"/>
      <c r="F603" s="4"/>
      <c r="G603" s="4"/>
    </row>
    <row r="604" spans="4:7" ht="18">
      <c r="D604" s="4"/>
      <c r="F604" s="4"/>
      <c r="G604" s="4"/>
    </row>
    <row r="605" spans="4:7" ht="18">
      <c r="D605" s="4"/>
      <c r="F605" s="4"/>
      <c r="G605" s="4"/>
    </row>
    <row r="606" spans="4:7" ht="18">
      <c r="D606" s="4"/>
      <c r="F606" s="4"/>
      <c r="G606" s="4"/>
    </row>
    <row r="607" spans="4:7" ht="18">
      <c r="D607" s="4"/>
      <c r="F607" s="4"/>
      <c r="G607" s="4"/>
    </row>
    <row r="608" spans="4:7" ht="18">
      <c r="D608" s="4"/>
      <c r="F608" s="4"/>
      <c r="G608" s="4"/>
    </row>
    <row r="609" spans="4:7" ht="18">
      <c r="D609" s="4"/>
      <c r="F609" s="4"/>
      <c r="G609" s="4"/>
    </row>
    <row r="610" spans="4:7" ht="18">
      <c r="D610" s="4"/>
      <c r="F610" s="4"/>
      <c r="G610" s="4"/>
    </row>
    <row r="611" spans="4:7" ht="18">
      <c r="D611" s="4"/>
      <c r="F611" s="4"/>
      <c r="G611" s="4"/>
    </row>
    <row r="612" spans="4:7" ht="18">
      <c r="D612" s="4"/>
      <c r="F612" s="4"/>
      <c r="G612" s="4"/>
    </row>
    <row r="613" spans="4:7" ht="18">
      <c r="D613" s="4"/>
      <c r="F613" s="4"/>
      <c r="G613" s="4"/>
    </row>
    <row r="614" spans="4:7" ht="18">
      <c r="D614" s="4"/>
      <c r="F614" s="4"/>
      <c r="G614" s="4"/>
    </row>
    <row r="615" spans="4:7" ht="18">
      <c r="D615" s="4"/>
      <c r="F615" s="4"/>
      <c r="G615" s="4"/>
    </row>
    <row r="616" spans="4:7" ht="18">
      <c r="D616" s="4"/>
      <c r="F616" s="4"/>
      <c r="G616" s="4"/>
    </row>
    <row r="617" spans="4:7" ht="18">
      <c r="D617" s="4"/>
      <c r="F617" s="4"/>
      <c r="G617" s="4"/>
    </row>
    <row r="618" spans="4:7" ht="18">
      <c r="D618" s="4"/>
      <c r="F618" s="4"/>
      <c r="G618" s="4"/>
    </row>
    <row r="619" spans="4:7" ht="18">
      <c r="D619" s="4"/>
      <c r="F619" s="4"/>
      <c r="G619" s="4"/>
    </row>
    <row r="620" spans="4:7" ht="18">
      <c r="D620" s="4"/>
      <c r="F620" s="4"/>
      <c r="G620" s="4"/>
    </row>
    <row r="621" spans="4:7" ht="18">
      <c r="D621" s="4"/>
      <c r="F621" s="4"/>
      <c r="G621" s="4"/>
    </row>
    <row r="622" spans="4:7" ht="18">
      <c r="D622" s="4"/>
      <c r="F622" s="4"/>
      <c r="G622" s="4"/>
    </row>
    <row r="623" spans="4:7" ht="18">
      <c r="D623" s="4"/>
      <c r="F623" s="4"/>
      <c r="G623" s="4"/>
    </row>
    <row r="624" spans="4:7" ht="18">
      <c r="D624" s="4"/>
      <c r="F624" s="4"/>
      <c r="G624" s="4"/>
    </row>
    <row r="625" spans="4:7" ht="18">
      <c r="D625" s="4"/>
      <c r="F625" s="4"/>
      <c r="G625" s="4"/>
    </row>
    <row r="626" spans="4:7" ht="18">
      <c r="D626" s="4"/>
      <c r="F626" s="4"/>
      <c r="G626" s="4"/>
    </row>
    <row r="627" spans="4:7" ht="18">
      <c r="D627" s="4"/>
      <c r="F627" s="4"/>
      <c r="G627" s="4"/>
    </row>
    <row r="628" spans="4:7" ht="18">
      <c r="D628" s="4"/>
      <c r="F628" s="4"/>
      <c r="G628" s="4"/>
    </row>
    <row r="629" spans="4:7" ht="18">
      <c r="D629" s="4"/>
      <c r="F629" s="4"/>
      <c r="G629" s="4"/>
    </row>
    <row r="630" spans="4:7" ht="18">
      <c r="D630" s="4"/>
      <c r="F630" s="4"/>
      <c r="G630" s="4"/>
    </row>
    <row r="631" spans="4:7" ht="18">
      <c r="D631" s="4"/>
      <c r="F631" s="4"/>
      <c r="G631" s="4"/>
    </row>
    <row r="632" spans="4:7" ht="18">
      <c r="D632" s="4"/>
      <c r="F632" s="4"/>
      <c r="G632" s="4"/>
    </row>
    <row r="633" spans="4:7" ht="18">
      <c r="D633" s="4"/>
      <c r="F633" s="4"/>
      <c r="G633" s="4"/>
    </row>
    <row r="634" spans="4:7" ht="18">
      <c r="D634" s="4"/>
      <c r="F634" s="4"/>
      <c r="G634" s="4"/>
    </row>
    <row r="635" spans="4:7" ht="18">
      <c r="D635" s="4"/>
      <c r="F635" s="4"/>
      <c r="G635" s="4"/>
    </row>
    <row r="636" spans="4:7" ht="18">
      <c r="D636" s="4"/>
      <c r="F636" s="4"/>
      <c r="G636" s="4"/>
    </row>
    <row r="637" spans="4:7" ht="18">
      <c r="D637" s="4"/>
      <c r="F637" s="4"/>
      <c r="G637" s="4"/>
    </row>
    <row r="638" spans="4:7" ht="18">
      <c r="D638" s="4"/>
      <c r="F638" s="4"/>
      <c r="G638" s="4"/>
    </row>
    <row r="639" spans="4:7" ht="18">
      <c r="D639" s="4"/>
      <c r="F639" s="4"/>
      <c r="G639" s="4"/>
    </row>
    <row r="640" spans="4:7" ht="18">
      <c r="D640" s="4"/>
      <c r="F640" s="4"/>
      <c r="G640" s="4"/>
    </row>
    <row r="641" spans="4:7" ht="18">
      <c r="D641" s="4"/>
      <c r="F641" s="4"/>
      <c r="G641" s="4"/>
    </row>
    <row r="642" spans="4:7" ht="18">
      <c r="D642" s="4"/>
      <c r="F642" s="4"/>
      <c r="G642" s="4"/>
    </row>
    <row r="643" spans="4:7" ht="18">
      <c r="D643" s="4"/>
      <c r="F643" s="4"/>
      <c r="G643" s="4"/>
    </row>
    <row r="644" spans="4:7" ht="18">
      <c r="D644" s="4"/>
      <c r="F644" s="4"/>
      <c r="G644" s="4"/>
    </row>
    <row r="645" spans="4:7" ht="18">
      <c r="D645" s="4"/>
      <c r="F645" s="4"/>
      <c r="G645" s="4"/>
    </row>
    <row r="646" spans="4:7" ht="18">
      <c r="D646" s="4"/>
      <c r="F646" s="4"/>
      <c r="G646" s="4"/>
    </row>
    <row r="647" spans="4:7" ht="18">
      <c r="D647" s="4"/>
      <c r="F647" s="4"/>
      <c r="G647" s="4"/>
    </row>
    <row r="648" spans="4:7" ht="18">
      <c r="D648" s="4"/>
      <c r="F648" s="4"/>
      <c r="G648" s="4"/>
    </row>
    <row r="649" spans="4:7" ht="18">
      <c r="D649" s="4"/>
      <c r="F649" s="4"/>
      <c r="G649" s="4"/>
    </row>
    <row r="650" spans="4:7" ht="18">
      <c r="D650" s="4"/>
      <c r="F650" s="4"/>
      <c r="G650" s="4"/>
    </row>
    <row r="651" spans="4:7" ht="18">
      <c r="D651" s="4"/>
      <c r="F651" s="4"/>
      <c r="G651" s="4"/>
    </row>
    <row r="652" spans="4:7" ht="18">
      <c r="D652" s="4"/>
      <c r="F652" s="4"/>
      <c r="G652" s="4"/>
    </row>
    <row r="653" spans="4:7" ht="18">
      <c r="D653" s="4"/>
      <c r="F653" s="4"/>
      <c r="G653" s="4"/>
    </row>
    <row r="654" spans="4:7" ht="18">
      <c r="D654" s="4"/>
      <c r="F654" s="4"/>
      <c r="G654" s="4"/>
    </row>
    <row r="655" spans="4:7" ht="18">
      <c r="D655" s="4"/>
      <c r="F655" s="4"/>
      <c r="G655" s="4"/>
    </row>
    <row r="656" spans="4:7" ht="18">
      <c r="D656" s="4"/>
      <c r="F656" s="4"/>
      <c r="G656" s="4"/>
    </row>
    <row r="657" spans="4:7" ht="18">
      <c r="D657" s="4"/>
      <c r="F657" s="4"/>
      <c r="G657" s="4"/>
    </row>
    <row r="658" spans="4:7" ht="18">
      <c r="D658" s="4"/>
      <c r="F658" s="4"/>
      <c r="G658" s="4"/>
    </row>
    <row r="659" spans="4:7" ht="18">
      <c r="D659" s="4"/>
      <c r="F659" s="4"/>
      <c r="G659" s="4"/>
    </row>
    <row r="660" spans="4:7" ht="18">
      <c r="D660" s="4"/>
      <c r="F660" s="4"/>
      <c r="G660" s="4"/>
    </row>
    <row r="661" spans="4:7" ht="18">
      <c r="D661" s="4"/>
      <c r="F661" s="4"/>
      <c r="G661" s="4"/>
    </row>
    <row r="662" spans="4:7" ht="18">
      <c r="D662" s="4"/>
      <c r="F662" s="4"/>
      <c r="G662" s="4"/>
    </row>
    <row r="663" spans="4:7" ht="18">
      <c r="D663" s="4"/>
      <c r="F663" s="4"/>
      <c r="G663" s="4"/>
    </row>
    <row r="664" spans="4:7" ht="18">
      <c r="D664" s="4"/>
      <c r="F664" s="4"/>
      <c r="G664" s="4"/>
    </row>
    <row r="665" spans="4:7" ht="18">
      <c r="D665" s="4"/>
      <c r="F665" s="4"/>
      <c r="G665" s="4"/>
    </row>
    <row r="666" spans="4:7" ht="18">
      <c r="D666" s="4"/>
      <c r="F666" s="4"/>
      <c r="G666" s="4"/>
    </row>
    <row r="667" spans="4:7" ht="18">
      <c r="D667" s="4"/>
      <c r="F667" s="4"/>
      <c r="G667" s="4"/>
    </row>
    <row r="668" spans="4:7" ht="18">
      <c r="D668" s="4"/>
      <c r="F668" s="4"/>
      <c r="G668" s="4"/>
    </row>
    <row r="669" spans="4:7" ht="18">
      <c r="D669" s="4"/>
      <c r="F669" s="4"/>
      <c r="G669" s="4"/>
    </row>
    <row r="670" spans="4:7" ht="18">
      <c r="D670" s="4"/>
      <c r="F670" s="4"/>
      <c r="G670" s="4"/>
    </row>
    <row r="671" spans="4:7" ht="18">
      <c r="D671" s="4"/>
      <c r="F671" s="4"/>
      <c r="G671" s="4"/>
    </row>
    <row r="672" spans="4:7" ht="18">
      <c r="D672" s="4"/>
      <c r="F672" s="4"/>
      <c r="G672" s="4"/>
    </row>
    <row r="673" spans="4:7" ht="18">
      <c r="D673" s="4"/>
      <c r="F673" s="4"/>
      <c r="G673" s="4"/>
    </row>
    <row r="674" spans="4:7" ht="18">
      <c r="D674" s="4"/>
      <c r="F674" s="4"/>
      <c r="G674" s="4"/>
    </row>
    <row r="675" spans="4:7" ht="18">
      <c r="D675" s="4"/>
      <c r="F675" s="4"/>
      <c r="G675" s="4"/>
    </row>
    <row r="676" spans="4:7" ht="18">
      <c r="D676" s="4"/>
      <c r="F676" s="4"/>
      <c r="G676" s="4"/>
    </row>
    <row r="677" spans="4:7" ht="18">
      <c r="D677" s="4"/>
      <c r="F677" s="4"/>
      <c r="G677" s="4"/>
    </row>
    <row r="678" spans="4:7" ht="18">
      <c r="D678" s="4"/>
      <c r="F678" s="4"/>
      <c r="G678" s="4"/>
    </row>
    <row r="679" spans="4:7" ht="18">
      <c r="D679" s="4"/>
      <c r="F679" s="4"/>
      <c r="G679" s="4"/>
    </row>
    <row r="680" spans="4:7" ht="18">
      <c r="D680" s="4"/>
      <c r="F680" s="4"/>
      <c r="G680" s="4"/>
    </row>
    <row r="681" spans="6:7" ht="18">
      <c r="F681" s="4"/>
      <c r="G681" s="4"/>
    </row>
    <row r="682" spans="6:7" ht="18">
      <c r="F682" s="4"/>
      <c r="G682" s="4"/>
    </row>
    <row r="683" spans="6:7" ht="18">
      <c r="F683" s="4"/>
      <c r="G683" s="4"/>
    </row>
    <row r="684" spans="6:7" ht="18">
      <c r="F684" s="4"/>
      <c r="G684" s="4"/>
    </row>
  </sheetData>
  <sheetProtection/>
  <mergeCells count="9">
    <mergeCell ref="A1:G1"/>
    <mergeCell ref="E116:F116"/>
    <mergeCell ref="A116:B116"/>
    <mergeCell ref="B89:G89"/>
    <mergeCell ref="A27:G27"/>
    <mergeCell ref="A25:B25"/>
    <mergeCell ref="A26:B26"/>
    <mergeCell ref="A86:G86"/>
    <mergeCell ref="A3:G3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2022-11-11T13:32:59Z</cp:lastPrinted>
  <dcterms:created xsi:type="dcterms:W3CDTF">2003-04-04T06:54:01Z</dcterms:created>
  <dcterms:modified xsi:type="dcterms:W3CDTF">2022-11-11T13:33:20Z</dcterms:modified>
  <cp:category/>
  <cp:version/>
  <cp:contentType/>
  <cp:contentStatus/>
</cp:coreProperties>
</file>